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174B80C3-54F0-4DD5-92EE-B0914A2BD7EC}" xr6:coauthVersionLast="36" xr6:coauthVersionMax="36" xr10:uidLastSave="{00000000-0000-0000-0000-000000000000}"/>
  <bookViews>
    <workbookView xWindow="0" yWindow="0" windowWidth="23040" windowHeight="10455" tabRatio="896" activeTab="1"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5.2. CVA" sheetId="107" r:id="rId21"/>
    <sheet name="16. NSFR" sheetId="80" r:id="rId22"/>
    <sheet name=" 17. Residual Maturity" sheetId="95" r:id="rId23"/>
    <sheet name="18. Assets by Exposure classes" sheetId="96" r:id="rId24"/>
    <sheet name="19. Assets by Risk Sectors" sheetId="97" r:id="rId25"/>
    <sheet name="20. Reserves" sheetId="98" r:id="rId26"/>
    <sheet name="21. NPL" sheetId="99" r:id="rId27"/>
    <sheet name="22. Quality" sheetId="100" r:id="rId28"/>
    <sheet name="23. LTV" sheetId="101" r:id="rId29"/>
    <sheet name="24. Risk Sector" sheetId="102" r:id="rId30"/>
    <sheet name="25. Collateral" sheetId="103" r:id="rId31"/>
    <sheet name="26. Retail Products" sheetId="104" r:id="rId32"/>
    <sheet name="Instruction" sheetId="90" r:id="rId33"/>
  </sheets>
  <externalReferences>
    <externalReference r:id="rId34"/>
    <externalReference r:id="rId35"/>
    <externalReference r:id="rId36"/>
  </externalReferences>
  <definedNames>
    <definedName name="_cur1">'[1]Appl (2)'!$F$2:$F$7200</definedName>
    <definedName name="_cur2">'[1]Appl (2)'!$H$2:$H$7200</definedName>
    <definedName name="_xlnm._FilterDatabase" localSheetId="32" hidden="1">Instruction!$A$108:$C$112</definedName>
    <definedName name="_sum1">'[1]Appl (2)'!$E$2:$E$7200</definedName>
    <definedName name="_sum2">'[1]Appl (2)'!$G$2:$G$7200</definedName>
    <definedName name="ACC_BALACC" localSheetId="22">#REF!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2">#REF!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2">#REF!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2">#REF!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2">#REF!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2">#REF!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2">#REF!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2">#REF!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2">#REF!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2">#REF!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2">#REF!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2">#REF!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2">#REF!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2">#REF!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workbook>
</file>

<file path=xl/calcChain.xml><?xml version="1.0" encoding="utf-8"?>
<calcChain xmlns="http://schemas.openxmlformats.org/spreadsheetml/2006/main">
  <c r="C10" i="98" l="1"/>
  <c r="F6" i="107" l="1"/>
  <c r="E6" i="107"/>
  <c r="D6" i="107"/>
  <c r="C6" i="107"/>
  <c r="B2" i="107"/>
  <c r="B1" i="107"/>
  <c r="P6" i="37"/>
  <c r="O6" i="37"/>
  <c r="N6" i="37"/>
  <c r="L6" i="37"/>
  <c r="K6" i="37"/>
  <c r="J6" i="37"/>
  <c r="I6" i="37"/>
  <c r="G6" i="37"/>
  <c r="F6" i="37"/>
  <c r="E6" i="37"/>
  <c r="D6" i="37"/>
  <c r="C6" i="37"/>
  <c r="B1" i="37" l="1"/>
  <c r="B2" i="37"/>
  <c r="H38" i="94" l="1"/>
  <c r="H39" i="94"/>
  <c r="H40" i="94"/>
  <c r="H42" i="94"/>
  <c r="H43" i="94"/>
  <c r="H45" i="93"/>
  <c r="H41" i="94" l="1"/>
  <c r="D14" i="80" l="1"/>
  <c r="C33" i="80"/>
  <c r="F33" i="80"/>
  <c r="C8" i="80"/>
  <c r="G14" i="80"/>
  <c r="E24" i="80"/>
  <c r="G24" i="80"/>
  <c r="C11" i="80"/>
  <c r="G11" i="80"/>
  <c r="C18" i="80"/>
  <c r="F24" i="80"/>
  <c r="F11" i="80"/>
  <c r="C14" i="80"/>
  <c r="E11" i="80"/>
  <c r="G33" i="80"/>
  <c r="D11" i="80"/>
  <c r="E33" i="80"/>
  <c r="F14" i="80"/>
  <c r="G37" i="80" l="1"/>
  <c r="D18" i="80"/>
  <c r="G8" i="80"/>
  <c r="F8" i="80"/>
  <c r="D33" i="80"/>
  <c r="F18" i="80"/>
  <c r="E8" i="80"/>
  <c r="E18" i="80"/>
  <c r="E14" i="80"/>
  <c r="G18" i="80"/>
  <c r="D8" i="80"/>
  <c r="D24" i="80"/>
  <c r="C24" i="80"/>
  <c r="G21" i="80" l="1"/>
  <c r="G39" i="80" l="1"/>
  <c r="E22" i="74" l="1"/>
  <c r="D22" i="74"/>
  <c r="S21" i="64"/>
  <c r="R21" i="64"/>
  <c r="Q21" i="64"/>
  <c r="P21" i="64"/>
  <c r="N21" i="64"/>
  <c r="L21" i="64"/>
  <c r="K21" i="64"/>
  <c r="J21" i="64"/>
  <c r="I21" i="64"/>
  <c r="H21" i="64"/>
  <c r="G21" i="64"/>
  <c r="F21" i="64"/>
  <c r="E21" i="64"/>
  <c r="R22" i="35"/>
  <c r="P22" i="35"/>
  <c r="N22" i="35"/>
  <c r="J22" i="35"/>
  <c r="H22" i="35"/>
  <c r="F22" i="35"/>
  <c r="O21" i="64" l="1"/>
  <c r="C21" i="64"/>
  <c r="D22" i="35"/>
  <c r="L22" i="35"/>
  <c r="C58" i="69" l="1"/>
  <c r="C46" i="69"/>
  <c r="C40" i="69"/>
  <c r="C23" i="69"/>
  <c r="C18" i="69"/>
  <c r="D31" i="72"/>
  <c r="C31" i="72"/>
  <c r="C28" i="72"/>
  <c r="E25" i="72"/>
  <c r="C25" i="72"/>
  <c r="C20" i="72"/>
  <c r="E20" i="72"/>
  <c r="E16" i="72"/>
  <c r="D16" i="72"/>
  <c r="C16" i="72"/>
  <c r="C8" i="72"/>
  <c r="E8" i="72"/>
  <c r="E41" i="94"/>
  <c r="C38" i="94"/>
  <c r="E37" i="94"/>
  <c r="E25" i="94"/>
  <c r="H13" i="94"/>
  <c r="G11" i="94"/>
  <c r="E9" i="94"/>
  <c r="E7" i="94"/>
  <c r="E44" i="93"/>
  <c r="E42" i="93"/>
  <c r="E41" i="93"/>
  <c r="C37" i="93"/>
  <c r="E35" i="93"/>
  <c r="E28" i="93"/>
  <c r="E26" i="93"/>
  <c r="E24" i="93"/>
  <c r="E22" i="93"/>
  <c r="E16" i="93"/>
  <c r="E8" i="93"/>
  <c r="E7" i="93"/>
  <c r="E67" i="92"/>
  <c r="D63" i="92"/>
  <c r="E57" i="92"/>
  <c r="E56" i="92"/>
  <c r="E55" i="92"/>
  <c r="E52" i="92"/>
  <c r="E50" i="92"/>
  <c r="D47" i="92"/>
  <c r="E46" i="92"/>
  <c r="E44" i="92"/>
  <c r="E43" i="92"/>
  <c r="E40" i="92"/>
  <c r="E38" i="92"/>
  <c r="E39" i="92" l="1"/>
  <c r="E42" i="92"/>
  <c r="E48" i="92"/>
  <c r="E24" i="94"/>
  <c r="D8" i="72"/>
  <c r="E25" i="93"/>
  <c r="E30" i="93"/>
  <c r="E32" i="93"/>
  <c r="D38" i="94"/>
  <c r="D20" i="72"/>
  <c r="E10" i="94"/>
  <c r="E13" i="94"/>
  <c r="C29" i="69"/>
  <c r="E21" i="94"/>
  <c r="E33" i="94"/>
  <c r="C14" i="69"/>
  <c r="C47" i="92"/>
  <c r="E31" i="93"/>
  <c r="E40" i="93"/>
  <c r="H16" i="94"/>
  <c r="E42" i="94"/>
  <c r="D59" i="92"/>
  <c r="E15" i="93"/>
  <c r="E19" i="93"/>
  <c r="E21" i="93"/>
  <c r="E23" i="93"/>
  <c r="E33" i="93"/>
  <c r="E39" i="93"/>
  <c r="D11" i="94"/>
  <c r="E29" i="94"/>
  <c r="E34" i="94"/>
  <c r="C6" i="69"/>
  <c r="C62" i="69"/>
  <c r="C37" i="72"/>
  <c r="D25" i="72"/>
  <c r="E31" i="72"/>
  <c r="C41" i="92"/>
  <c r="E61" i="92"/>
  <c r="E65" i="92"/>
  <c r="D41" i="92"/>
  <c r="E51" i="92"/>
  <c r="E60" i="92"/>
  <c r="E64" i="92"/>
  <c r="E62" i="92"/>
  <c r="E12" i="93"/>
  <c r="E20" i="93"/>
  <c r="D6" i="93"/>
  <c r="D13" i="93"/>
  <c r="E36" i="93"/>
  <c r="E11" i="93"/>
  <c r="D37" i="93"/>
  <c r="E9" i="93"/>
  <c r="E17" i="93"/>
  <c r="C13" i="93"/>
  <c r="D34" i="93"/>
  <c r="D29" i="93"/>
  <c r="E10" i="93"/>
  <c r="E18" i="93"/>
  <c r="E27" i="93"/>
  <c r="D8" i="94"/>
  <c r="E18" i="94"/>
  <c r="E36" i="94"/>
  <c r="E43" i="94"/>
  <c r="C8" i="94"/>
  <c r="E15" i="94"/>
  <c r="D17" i="94"/>
  <c r="E20" i="94"/>
  <c r="E23" i="94"/>
  <c r="E38" i="94"/>
  <c r="E40" i="94"/>
  <c r="E22" i="94"/>
  <c r="E27" i="94"/>
  <c r="E31" i="94"/>
  <c r="F11" i="94"/>
  <c r="D30" i="94"/>
  <c r="E12" i="94"/>
  <c r="E26" i="94"/>
  <c r="E35" i="94"/>
  <c r="E6" i="94"/>
  <c r="E19" i="94"/>
  <c r="E28" i="94"/>
  <c r="C30" i="94"/>
  <c r="E39" i="94"/>
  <c r="C11" i="94"/>
  <c r="E16" i="94"/>
  <c r="E32" i="94"/>
  <c r="H12" i="94"/>
  <c r="C17" i="94"/>
  <c r="C6" i="93"/>
  <c r="C34" i="93"/>
  <c r="E14" i="93"/>
  <c r="C29" i="93"/>
  <c r="E38" i="93"/>
  <c r="E45" i="92"/>
  <c r="E49" i="92"/>
  <c r="E58" i="92"/>
  <c r="G63" i="92"/>
  <c r="E66" i="92"/>
  <c r="C59" i="92"/>
  <c r="C63" i="92"/>
  <c r="D68" i="92" l="1"/>
  <c r="D53" i="92"/>
  <c r="E37" i="93"/>
  <c r="E47" i="92"/>
  <c r="D43" i="93"/>
  <c r="E41" i="92"/>
  <c r="C67" i="69"/>
  <c r="C53" i="92"/>
  <c r="E13" i="93"/>
  <c r="E34" i="93"/>
  <c r="E29" i="93"/>
  <c r="E11" i="94"/>
  <c r="E8" i="94"/>
  <c r="H11" i="94"/>
  <c r="E17" i="94"/>
  <c r="D14" i="94"/>
  <c r="E30" i="94"/>
  <c r="C14" i="94"/>
  <c r="C43" i="93"/>
  <c r="E6" i="93"/>
  <c r="E63" i="92"/>
  <c r="E59" i="92"/>
  <c r="C68" i="92"/>
  <c r="D69" i="92" l="1"/>
  <c r="D45" i="93"/>
  <c r="E53" i="92"/>
  <c r="E14" i="94"/>
  <c r="C45" i="93"/>
  <c r="E43" i="93"/>
  <c r="E68" i="92"/>
  <c r="C69" i="92"/>
  <c r="E45" i="93" l="1"/>
  <c r="E69" i="92"/>
  <c r="N9" i="37" l="1"/>
  <c r="L9" i="37"/>
  <c r="N8" i="37"/>
  <c r="L8" i="37"/>
  <c r="N7" i="37"/>
  <c r="L7" i="37"/>
  <c r="N34" i="37" l="1"/>
  <c r="L34" i="37"/>
  <c r="B2" i="106" l="1"/>
  <c r="B1" i="106"/>
  <c r="B1" i="105"/>
  <c r="B2" i="105"/>
  <c r="E12" i="106" l="1"/>
  <c r="D12" i="106"/>
  <c r="C12" i="106"/>
  <c r="B12" i="106"/>
  <c r="E11" i="106"/>
  <c r="D11" i="106"/>
  <c r="C11" i="106"/>
  <c r="B11" i="106"/>
  <c r="E10" i="106"/>
  <c r="D10" i="106"/>
  <c r="C10" i="106"/>
  <c r="B10" i="106"/>
  <c r="F9" i="106"/>
  <c r="E9" i="106"/>
  <c r="D9" i="106"/>
  <c r="C9" i="106"/>
  <c r="B9" i="106"/>
  <c r="B11" i="105"/>
  <c r="F10" i="106" l="1"/>
  <c r="F12" i="106"/>
  <c r="F11" i="106"/>
  <c r="B7" i="105"/>
  <c r="B16" i="105" s="1"/>
  <c r="B14" i="105" s="1"/>
  <c r="B6" i="105" l="1"/>
  <c r="B23" i="105" l="1"/>
  <c r="B1" i="94" l="1"/>
  <c r="B1" i="93"/>
  <c r="B1" i="92"/>
  <c r="B1" i="104" l="1"/>
  <c r="B1" i="103"/>
  <c r="B1" i="102"/>
  <c r="B1" i="101"/>
  <c r="B1" i="100"/>
  <c r="B1" i="99"/>
  <c r="B1" i="98"/>
  <c r="B1" i="97"/>
  <c r="B1" i="96"/>
  <c r="B1" i="95"/>
  <c r="E35" i="92" l="1"/>
  <c r="E34" i="92"/>
  <c r="E33" i="92"/>
  <c r="E32" i="92"/>
  <c r="E31" i="92"/>
  <c r="D30" i="92"/>
  <c r="C30" i="92"/>
  <c r="E29" i="92"/>
  <c r="E28" i="92"/>
  <c r="D27" i="92"/>
  <c r="C27" i="92"/>
  <c r="E26" i="92"/>
  <c r="E25" i="92"/>
  <c r="D24" i="92"/>
  <c r="C24" i="92"/>
  <c r="E23" i="92"/>
  <c r="E22" i="92"/>
  <c r="E21" i="92"/>
  <c r="E20" i="92"/>
  <c r="D19" i="92"/>
  <c r="C19" i="92"/>
  <c r="H18" i="92"/>
  <c r="E18" i="92"/>
  <c r="H17" i="92"/>
  <c r="E17" i="92"/>
  <c r="E16" i="92"/>
  <c r="D15" i="92"/>
  <c r="C15" i="92"/>
  <c r="E14" i="92"/>
  <c r="E13" i="92"/>
  <c r="E12" i="92"/>
  <c r="E11" i="92"/>
  <c r="E10" i="92"/>
  <c r="E9" i="92"/>
  <c r="E8" i="92"/>
  <c r="D7" i="92"/>
  <c r="C7" i="92"/>
  <c r="E30" i="92" l="1"/>
  <c r="E27" i="92"/>
  <c r="E24" i="92"/>
  <c r="C36" i="92"/>
  <c r="E19" i="92"/>
  <c r="D36" i="92"/>
  <c r="E15" i="92"/>
  <c r="E7" i="92"/>
  <c r="E36" i="92" l="1"/>
  <c r="B1" i="80" l="1"/>
  <c r="G6" i="71" l="1"/>
  <c r="F6" i="71"/>
  <c r="E6" i="71"/>
  <c r="D6" i="71"/>
  <c r="E13" i="71" l="1"/>
  <c r="F13" i="71"/>
  <c r="D13" i="71"/>
  <c r="G13" i="71"/>
  <c r="B1" i="79"/>
  <c r="B1" i="36"/>
  <c r="B1" i="74"/>
  <c r="B1" i="64"/>
  <c r="B1" i="35"/>
  <c r="B1" i="69"/>
  <c r="B1" i="77"/>
  <c r="B1" i="28"/>
  <c r="B1" i="73"/>
  <c r="B1" i="72"/>
  <c r="B1" i="52"/>
  <c r="B1" i="71"/>
  <c r="B1" i="6"/>
  <c r="B21" i="105" l="1"/>
  <c r="B2" i="93" l="1"/>
  <c r="B2" i="9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 r="H13" i="95" l="1"/>
  <c r="H10" i="96"/>
  <c r="H18" i="95"/>
  <c r="H7" i="96"/>
  <c r="H32" i="97"/>
  <c r="H19" i="95"/>
  <c r="H33" i="97"/>
  <c r="H23" i="96"/>
  <c r="H12" i="96"/>
  <c r="H17" i="96"/>
  <c r="D10" i="98"/>
  <c r="H20" i="95"/>
  <c r="H9" i="96"/>
  <c r="H15" i="96"/>
  <c r="H8" i="96"/>
  <c r="F21" i="96"/>
  <c r="H19" i="96"/>
  <c r="F34" i="97"/>
  <c r="C10" i="99"/>
  <c r="D7" i="98"/>
  <c r="H18" i="96"/>
  <c r="G21" i="96"/>
  <c r="H11" i="96"/>
  <c r="G34" i="97"/>
  <c r="C7" i="98"/>
  <c r="C18" i="99" l="1"/>
  <c r="C15" i="98"/>
  <c r="D15" i="98"/>
  <c r="H44" i="93"/>
  <c r="H28" i="92" l="1"/>
  <c r="H15" i="94" l="1"/>
  <c r="H21" i="94"/>
  <c r="H25" i="94"/>
  <c r="H29" i="94"/>
  <c r="H33" i="94"/>
  <c r="H37" i="94"/>
  <c r="H7" i="94"/>
  <c r="F8" i="94"/>
  <c r="H9" i="94"/>
  <c r="H18" i="94"/>
  <c r="F17" i="94"/>
  <c r="H22" i="94"/>
  <c r="H26" i="94"/>
  <c r="H34" i="94"/>
  <c r="G8" i="94"/>
  <c r="G17" i="94"/>
  <c r="H10" i="94"/>
  <c r="H19" i="94"/>
  <c r="H23" i="94"/>
  <c r="H27" i="94"/>
  <c r="H31" i="94"/>
  <c r="F30" i="94"/>
  <c r="H35" i="94"/>
  <c r="G30" i="94"/>
  <c r="H6" i="94"/>
  <c r="H20" i="94"/>
  <c r="H24" i="94"/>
  <c r="H28" i="94"/>
  <c r="H32" i="94"/>
  <c r="H36" i="94"/>
  <c r="C8" i="79"/>
  <c r="G14" i="94" l="1"/>
  <c r="H17" i="94"/>
  <c r="H30" i="94"/>
  <c r="H8" i="94"/>
  <c r="F14" i="94"/>
  <c r="H23" i="93" l="1"/>
  <c r="H15" i="93"/>
  <c r="H7" i="93"/>
  <c r="F6" i="93"/>
  <c r="H33" i="93"/>
  <c r="H38" i="93"/>
  <c r="F37" i="93"/>
  <c r="H42" i="93"/>
  <c r="H36" i="93"/>
  <c r="H11" i="93"/>
  <c r="G6" i="93"/>
  <c r="G37" i="93"/>
  <c r="H10" i="93"/>
  <c r="H41" i="93"/>
  <c r="H28" i="93"/>
  <c r="H8" i="93"/>
  <c r="H12" i="93"/>
  <c r="H17" i="93"/>
  <c r="H21" i="93"/>
  <c r="H25" i="93"/>
  <c r="H30" i="93"/>
  <c r="F29" i="93"/>
  <c r="H39" i="93"/>
  <c r="H14" i="94"/>
  <c r="H27" i="93"/>
  <c r="H24" i="93"/>
  <c r="G29" i="93"/>
  <c r="H19" i="93"/>
  <c r="H20" i="93"/>
  <c r="H9" i="93"/>
  <c r="F13" i="93"/>
  <c r="H14" i="93"/>
  <c r="H18" i="93"/>
  <c r="H22" i="93"/>
  <c r="H26" i="93"/>
  <c r="H31" i="93"/>
  <c r="F34" i="93"/>
  <c r="H35" i="93"/>
  <c r="H40" i="93"/>
  <c r="H32" i="93"/>
  <c r="H16" i="93"/>
  <c r="G13" i="93"/>
  <c r="G34" i="93"/>
  <c r="H34" i="93" l="1"/>
  <c r="G43" i="93"/>
  <c r="H37" i="93"/>
  <c r="H13" i="93"/>
  <c r="H29" i="93"/>
  <c r="F43" i="93"/>
  <c r="H6" i="93"/>
  <c r="H38" i="92" l="1"/>
  <c r="H44" i="92"/>
  <c r="H49" i="92"/>
  <c r="H55" i="92"/>
  <c r="F63" i="92"/>
  <c r="H64" i="92"/>
  <c r="G41" i="92"/>
  <c r="H56" i="92"/>
  <c r="H65" i="92"/>
  <c r="H39" i="92"/>
  <c r="H50" i="92"/>
  <c r="H57" i="92"/>
  <c r="H66" i="92"/>
  <c r="G47" i="92"/>
  <c r="H58" i="92"/>
  <c r="H67" i="92"/>
  <c r="H43" i="92"/>
  <c r="H45" i="92"/>
  <c r="H40" i="92"/>
  <c r="H46" i="92"/>
  <c r="H51" i="92"/>
  <c r="H43" i="93"/>
  <c r="H62" i="92"/>
  <c r="H60" i="92"/>
  <c r="H42" i="92"/>
  <c r="F41" i="92"/>
  <c r="F47" i="92"/>
  <c r="H48" i="92"/>
  <c r="H52" i="92"/>
  <c r="H61" i="92"/>
  <c r="F68" i="92" l="1"/>
  <c r="F7" i="92"/>
  <c r="H8" i="92"/>
  <c r="H14" i="92"/>
  <c r="G19" i="92"/>
  <c r="G24" i="92"/>
  <c r="H41" i="92"/>
  <c r="F53" i="92"/>
  <c r="F19" i="92"/>
  <c r="H20" i="92"/>
  <c r="H47" i="92"/>
  <c r="G7" i="92"/>
  <c r="H22" i="92"/>
  <c r="H29" i="92"/>
  <c r="F27" i="92"/>
  <c r="H34" i="92"/>
  <c r="H9" i="92"/>
  <c r="H12" i="92"/>
  <c r="G27" i="92"/>
  <c r="H35" i="92"/>
  <c r="F24" i="92"/>
  <c r="H25" i="92"/>
  <c r="H33" i="92"/>
  <c r="H13" i="92"/>
  <c r="F15" i="92"/>
  <c r="H16" i="92"/>
  <c r="H23" i="92"/>
  <c r="F30" i="92"/>
  <c r="H31" i="92"/>
  <c r="H63" i="92"/>
  <c r="H32" i="92"/>
  <c r="H21" i="92"/>
  <c r="H10" i="92"/>
  <c r="H11" i="92"/>
  <c r="G15" i="92"/>
  <c r="G30" i="92"/>
  <c r="G53" i="92"/>
  <c r="B19" i="105"/>
  <c r="B22" i="105" s="1"/>
  <c r="Q33" i="37"/>
  <c r="I33" i="37"/>
  <c r="I32" i="37"/>
  <c r="I30" i="37"/>
  <c r="I29" i="37"/>
  <c r="I26" i="37"/>
  <c r="Q25" i="37"/>
  <c r="I25" i="37"/>
  <c r="I24" i="37"/>
  <c r="Q21" i="37"/>
  <c r="I21" i="37"/>
  <c r="I20" i="37"/>
  <c r="I18" i="37"/>
  <c r="I17" i="37"/>
  <c r="I14" i="37"/>
  <c r="P9" i="37"/>
  <c r="D9" i="37"/>
  <c r="C9" i="37"/>
  <c r="P8" i="37"/>
  <c r="O8" i="37"/>
  <c r="M8" i="37"/>
  <c r="P7" i="37"/>
  <c r="O7" i="37"/>
  <c r="M7" i="37"/>
  <c r="K7" i="37"/>
  <c r="M6" i="37" l="1"/>
  <c r="C8" i="37"/>
  <c r="E9" i="37"/>
  <c r="D8" i="37"/>
  <c r="C7" i="37"/>
  <c r="E8" i="37"/>
  <c r="G9" i="37"/>
  <c r="D7" i="37"/>
  <c r="G8" i="37"/>
  <c r="K9" i="37"/>
  <c r="E7" i="37"/>
  <c r="M9" i="37"/>
  <c r="G7" i="37"/>
  <c r="K8" i="37"/>
  <c r="O9" i="37"/>
  <c r="I10" i="37"/>
  <c r="I16" i="37"/>
  <c r="Q17" i="37"/>
  <c r="I22" i="37"/>
  <c r="I28" i="37"/>
  <c r="Q29" i="37"/>
  <c r="Q12" i="37"/>
  <c r="J8" i="37"/>
  <c r="I13" i="37"/>
  <c r="F9" i="37"/>
  <c r="Q16" i="37"/>
  <c r="Q20" i="37"/>
  <c r="Q24" i="37"/>
  <c r="Q28" i="37"/>
  <c r="Q32" i="37"/>
  <c r="C22" i="79"/>
  <c r="J9" i="37"/>
  <c r="Q13" i="37"/>
  <c r="I11" i="37"/>
  <c r="F7" i="37"/>
  <c r="I15" i="37"/>
  <c r="I19" i="37"/>
  <c r="I23" i="37"/>
  <c r="I27" i="37"/>
  <c r="I31" i="37"/>
  <c r="J7" i="37"/>
  <c r="Q11" i="37"/>
  <c r="Q19" i="37"/>
  <c r="Q23" i="37"/>
  <c r="Q27" i="37"/>
  <c r="Q31" i="37"/>
  <c r="F8" i="37"/>
  <c r="I12" i="37"/>
  <c r="Q15" i="37"/>
  <c r="C26" i="79"/>
  <c r="H24" i="92"/>
  <c r="H27" i="92"/>
  <c r="H26" i="92"/>
  <c r="H15" i="92"/>
  <c r="H19" i="92"/>
  <c r="H30" i="92"/>
  <c r="F36" i="92"/>
  <c r="H7" i="92"/>
  <c r="G36" i="92"/>
  <c r="H53" i="92"/>
  <c r="F69" i="92"/>
  <c r="P34" i="37" l="1"/>
  <c r="I9" i="37"/>
  <c r="Q30" i="37"/>
  <c r="M34" i="37"/>
  <c r="Q9" i="37"/>
  <c r="Q14" i="37"/>
  <c r="I8" i="37"/>
  <c r="Q22" i="37"/>
  <c r="Q18" i="37"/>
  <c r="Q26" i="37"/>
  <c r="Q10" i="37"/>
  <c r="Q7" i="37"/>
  <c r="I7" i="37"/>
  <c r="Q8" i="37"/>
  <c r="H36" i="92"/>
  <c r="F34" i="37" l="1"/>
  <c r="E34" i="37"/>
  <c r="J34" i="37"/>
  <c r="G34" i="37"/>
  <c r="Q6" i="37"/>
  <c r="O34" i="37"/>
  <c r="D34" i="37"/>
  <c r="K34" i="37"/>
  <c r="C34" i="37"/>
  <c r="C10" i="79"/>
  <c r="C11" i="79" l="1"/>
  <c r="C13" i="79"/>
  <c r="I34" i="37"/>
  <c r="Q34" i="37"/>
  <c r="C12" i="79"/>
  <c r="C6" i="28"/>
  <c r="C48" i="28"/>
  <c r="V12" i="64"/>
  <c r="V20" i="64"/>
  <c r="C22" i="35"/>
  <c r="S8" i="35"/>
  <c r="S9" i="35"/>
  <c r="S10" i="35"/>
  <c r="S11" i="35"/>
  <c r="S12" i="35"/>
  <c r="S13" i="35"/>
  <c r="S14" i="35"/>
  <c r="S15" i="35"/>
  <c r="S16" i="35"/>
  <c r="S17" i="35"/>
  <c r="S18" i="35"/>
  <c r="S19" i="35"/>
  <c r="S20" i="35"/>
  <c r="S21" i="35"/>
  <c r="C22" i="74"/>
  <c r="V13" i="64"/>
  <c r="M21" i="64"/>
  <c r="V11" i="64"/>
  <c r="C21" i="77"/>
  <c r="C6" i="71"/>
  <c r="E22" i="35"/>
  <c r="V14" i="64"/>
  <c r="O22" i="35"/>
  <c r="T21" i="64"/>
  <c r="I22" i="35"/>
  <c r="C12" i="28"/>
  <c r="C32" i="28"/>
  <c r="C44" i="28"/>
  <c r="V8" i="64"/>
  <c r="V16" i="64"/>
  <c r="D28" i="72"/>
  <c r="V19" i="64"/>
  <c r="K22" i="35"/>
  <c r="V9" i="64"/>
  <c r="V17" i="64"/>
  <c r="C20" i="77"/>
  <c r="C36" i="28"/>
  <c r="Q22" i="35"/>
  <c r="G22" i="35"/>
  <c r="D21" i="64"/>
  <c r="V7" i="64"/>
  <c r="V15" i="64"/>
  <c r="M22" i="35"/>
  <c r="V10" i="64"/>
  <c r="V18" i="64"/>
  <c r="U21" i="64"/>
  <c r="C14" i="79" l="1"/>
  <c r="C19" i="77"/>
  <c r="C31" i="28"/>
  <c r="D37" i="72"/>
  <c r="V21" i="64"/>
  <c r="S22" i="35"/>
  <c r="C53" i="28"/>
  <c r="C13" i="71"/>
  <c r="C29" i="28"/>
  <c r="C32" i="79" l="1"/>
  <c r="D15" i="77"/>
  <c r="D20" i="77"/>
  <c r="C42" i="28"/>
  <c r="D19" i="77"/>
  <c r="D8" i="77"/>
  <c r="D9" i="77"/>
  <c r="D7" i="77"/>
  <c r="D12" i="77"/>
  <c r="D11" i="77"/>
  <c r="D13" i="77"/>
  <c r="D16" i="77"/>
  <c r="D17" i="77"/>
  <c r="D21" i="77"/>
  <c r="H18" i="74" l="1"/>
  <c r="F22" i="74"/>
  <c r="H21" i="74"/>
  <c r="H11" i="74"/>
  <c r="H12" i="74"/>
  <c r="H8" i="74"/>
  <c r="H13" i="74"/>
  <c r="H15" i="74"/>
  <c r="H16" i="74"/>
  <c r="H9" i="74"/>
  <c r="H19" i="74"/>
  <c r="H20" i="74"/>
  <c r="H10" i="74"/>
  <c r="H17" i="74" l="1"/>
  <c r="G22" i="74"/>
  <c r="H14" i="74"/>
  <c r="H22" i="74" l="1"/>
  <c r="C52" i="69" l="1"/>
  <c r="C68" i="69" l="1"/>
  <c r="G68" i="92" l="1"/>
  <c r="H59" i="92"/>
  <c r="H68" i="92" l="1"/>
  <c r="G69" i="92"/>
  <c r="H69" i="92" l="1"/>
  <c r="C26" i="69" l="1"/>
  <c r="C35" i="69" l="1"/>
  <c r="C34" i="79" l="1"/>
  <c r="E28" i="72" l="1"/>
  <c r="E37" i="72" l="1"/>
  <c r="C5" i="73" l="1"/>
  <c r="C8" i="73" l="1"/>
  <c r="C13" i="73" l="1"/>
  <c r="H22" i="96" l="1"/>
  <c r="H8" i="95" l="1"/>
  <c r="H7" i="97" l="1"/>
  <c r="H9" i="95" l="1"/>
  <c r="H16" i="95" l="1"/>
  <c r="H12" i="95"/>
  <c r="H10" i="95"/>
  <c r="H11" i="95"/>
  <c r="C22" i="95"/>
  <c r="H8" i="97" l="1"/>
  <c r="H27" i="97"/>
  <c r="H19" i="97"/>
  <c r="H22" i="97"/>
  <c r="H25" i="97"/>
  <c r="H17" i="97"/>
  <c r="H11" i="97"/>
  <c r="H14" i="97"/>
  <c r="H26" i="97"/>
  <c r="H21" i="97"/>
  <c r="H24" i="97"/>
  <c r="C34" i="97" l="1"/>
  <c r="E22" i="95"/>
  <c r="H12" i="97"/>
  <c r="H23" i="97"/>
  <c r="H31" i="97"/>
  <c r="H13" i="97"/>
  <c r="D21" i="96"/>
  <c r="H13" i="96"/>
  <c r="G22" i="95"/>
  <c r="H16" i="96"/>
  <c r="H20" i="97"/>
  <c r="D34" i="97"/>
  <c r="H15" i="97"/>
  <c r="H17" i="95"/>
  <c r="C21" i="96"/>
  <c r="H21" i="95"/>
  <c r="H29" i="97"/>
  <c r="H28" i="97"/>
  <c r="H18" i="97"/>
  <c r="H10" i="97"/>
  <c r="H16" i="97"/>
  <c r="H30" i="97"/>
  <c r="E34" i="97" l="1"/>
  <c r="H9" i="97"/>
  <c r="H15" i="95"/>
  <c r="F22" i="95"/>
  <c r="H14" i="95"/>
  <c r="E21" i="96"/>
  <c r="D22" i="95"/>
  <c r="H20" i="96"/>
  <c r="H14" i="96"/>
  <c r="H34" i="97" l="1"/>
  <c r="H22" i="95"/>
  <c r="H21"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2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<sst xmlns="http://schemas.openxmlformats.org/spreadsheetml/2006/main" count="1639" uniqueCount="1024">
  <si>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</si>
  <si>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</si>
  <si>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</si>
  <si>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</si>
  <si>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</si>
  <si>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</si>
  <si>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</si>
  <si>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</si>
  <si>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</si>
  <si>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</si>
  <si>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</si>
  <si>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</si>
  <si>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</si>
  <si>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</si>
  <si>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</si>
  <si>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</si>
  <si>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</si>
  <si>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</si>
  <si>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</si>
  <si>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</si>
  <si>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</si>
  <si>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</si>
  <si>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</si>
  <si>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</si>
  <si>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</si>
  <si>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</si>
  <si>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</si>
  <si>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</si>
  <si>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</si>
  <si>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</si>
  <si>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</si>
  <si>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</si>
  <si>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</si>
  <si>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</si>
  <si>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</si>
  <si>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</si>
  <si>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</si>
  <si>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</si>
  <si>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</si>
  <si>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</si>
  <si>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</si>
  <si>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</si>
  <si>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</si>
  <si>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</si>
  <si>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</si>
  <si>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</si>
  <si>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</si>
  <si>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</si>
  <si>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</si>
  <si>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</si>
  <si>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</si>
  <si>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</si>
  <si>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</si>
  <si>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</si>
  <si>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</si>
  <si>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</si>
  <si>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</si>
  <si>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</si>
  <si>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</si>
  <si>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</si>
  <si>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</si>
  <si>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</si>
  <si>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</si>
  <si>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</si>
  <si>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</si>
  <si>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</si>
  <si>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</si>
  <si>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</si>
  <si>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</si>
  <si>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</si>
  <si>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</si>
  <si>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</si>
  <si>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</si>
  <si>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</si>
  <si>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</si>
  <si>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</si>
  <si>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</si>
  <si>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</si>
  <si>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</si>
  <si>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</si>
  <si>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</si>
  <si>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</si>
  <si>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</si>
  <si>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</si>
  <si>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</si>
  <si>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</si>
  <si>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</si>
  <si>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</si>
  <si>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</si>
  <si>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</si>
  <si>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</si>
  <si>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</si>
  <si>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</si>
  <si>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</si>
  <si>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</si>
  <si>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</si>
  <si>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</si>
  <si>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</si>
  <si>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</si>
  <si>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</si>
  <si>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</si>
  <si>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</si>
  <si>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</si>
  <si>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</si>
  <si>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</si>
  <si>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</si>
  <si>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</si>
  <si>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</si>
  <si>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</si>
  <si>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</si>
  <si>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</si>
  <si>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</si>
  <si>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</si>
  <si>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</si>
  <si>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</si>
  <si>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</si>
  <si>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</si>
  <si>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</si>
  <si>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</si>
  <si>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</si>
  <si>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</si>
  <si>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</si>
  <si>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</si>
  <si>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</si>
  <si>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</si>
  <si>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</si>
  <si>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</si>
  <si>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</si>
  <si>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</si>
  <si>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</si>
  <si>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</si>
  <si>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</si>
  <si>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</si>
  <si>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</si>
  <si>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</si>
  <si>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</si>
  <si>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</si>
  <si>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</si>
  <si>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</si>
  <si>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</si>
  <si>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</si>
  <si>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</si>
  <si>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</si>
  <si>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</si>
  <si>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</si>
  <si>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</si>
  <si>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</si>
  <si>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</si>
  <si>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</si>
  <si>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</si>
  <si>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</si>
  <si>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</si>
  <si>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</si>
  <si>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</si>
  <si>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</si>
  <si>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</si>
  <si>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</si>
  <si>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</si>
  <si>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</si>
  <si>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</si>
  <si>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</si>
  <si>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</si>
  <si>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</si>
  <si>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</si>
  <si>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</si>
  <si>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</si>
  <si>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</si>
  <si>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</si>
  <si>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</si>
  <si>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</si>
  <si>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</si>
  <si>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</si>
  <si>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</si>
  <si>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</si>
  <si>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</si>
  <si>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</si>
  <si>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</si>
  <si>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</si>
  <si>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</si>
  <si>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</si>
  <si>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</si>
  <si>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</si>
  <si>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</si>
  <si>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</si>
  <si>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</si>
  <si>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</si>
  <si>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</si>
  <si>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</si>
  <si>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</si>
  <si>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</si>
  <si>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</si>
  <si>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</si>
  <si>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</si>
  <si>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</si>
  <si>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</si>
  <si>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</si>
  <si>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</si>
  <si>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</si>
  <si>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</si>
  <si>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</si>
  <si>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</si>
  <si>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</si>
  <si>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</si>
  <si>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</si>
  <si>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</si>
  <si>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</si>
  <si>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</si>
  <si>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</si>
  <si>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</si>
  <si>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</si>
  <si>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</si>
  <si>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</si>
  <si>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</si>
  <si>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</si>
  <si>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</si>
  <si>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</si>
  <si>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</si>
  <si>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</si>
  <si>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</si>
  <si>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</si>
  <si>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</si>
  <si>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</si>
  <si>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</si>
  <si>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</si>
  <si>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</si>
  <si>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</si>
  <si>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</si>
  <si>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</si>
  <si>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</si>
  <si>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</si>
  <si>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</si>
  <si>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</si>
  <si>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</si>
  <si>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</si>
  <si>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</si>
  <si>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</si>
  <si>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</si>
  <si>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</si>
  <si>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</si>
  <si>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</si>
  <si>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</si>
  <si>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</si>
  <si>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</si>
  <si>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</si>
  <si>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</si>
  <si>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</si>
  <si>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</si>
  <si>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</si>
  <si>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</si>
  <si>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</si>
  <si>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</si>
  <si>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</si>
  <si>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</si>
  <si>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</si>
  <si>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</si>
  <si>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</si>
  <si>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</si>
  <si>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</si>
  <si>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</si>
  <si>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</si>
  <si>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</si>
  <si>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</si>
  <si>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</si>
  <si>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</si>
  <si>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</si>
  <si>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</si>
  <si>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</si>
  <si>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</si>
  <si>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</si>
  <si>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</si>
  <si>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</si>
  <si>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</si>
  <si>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</si>
  <si>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</si>
  <si>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</si>
  <si>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</si>
  <si>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</si>
  <si>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</si>
  <si>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</si>
  <si>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</si>
  <si>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</si>
  <si>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</si>
  <si>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</si>
  <si>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</si>
  <si>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</si>
  <si>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</si>
  <si>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</si>
  <si>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</si>
  <si>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</si>
  <si>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</si>
  <si>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</si>
  <si>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</si>
  <si>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</si>
  <si>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</si>
  <si>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</si>
  <si>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</si>
  <si>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</si>
  <si>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</si>
  <si>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</si>
  <si>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</si>
  <si>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</si>
  <si>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</si>
  <si>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</si>
  <si>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</si>
  <si>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</si>
  <si>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</si>
  <si>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</si>
  <si>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</si>
  <si>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</si>
  <si>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</si>
  <si>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</si>
  <si>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</si>
  <si>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</si>
  <si>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</si>
  <si>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</si>
  <si>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</si>
  <si>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</si>
  <si>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</si>
  <si>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</si>
  <si>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</si>
  <si>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</si>
  <si>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</si>
  <si>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</si>
  <si>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</si>
  <si>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</si>
  <si>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</si>
  <si>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</si>
  <si>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</si>
  <si>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</si>
  <si>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</si>
  <si>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</si>
  <si>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</si>
  <si>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</si>
  <si>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</si>
  <si>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</si>
  <si>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</si>
  <si>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</si>
  <si>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</si>
  <si>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</si>
  <si>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</si>
  <si>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</si>
  <si>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</si>
  <si>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</si>
  <si>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</si>
  <si>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</si>
  <si>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</si>
  <si>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</si>
  <si>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</si>
  <si>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</si>
  <si>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</si>
  <si>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</si>
  <si>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</si>
  <si>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</si>
  <si>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</si>
  <si>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</si>
  <si>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</si>
  <si>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</si>
  <si>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</si>
  <si>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</si>
  <si>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</si>
  <si>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</si>
  <si>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</si>
  <si>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</si>
  <si>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</si>
  <si>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</si>
  <si>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</si>
  <si>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</si>
  <si>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</si>
  <si>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</si>
  <si>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</si>
  <si>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</si>
  <si>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</si>
  <si>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</si>
  <si>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</si>
  <si>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</si>
  <si>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</si>
  <si>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</si>
  <si>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</si>
  <si>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</si>
  <si>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</si>
  <si>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</si>
  <si>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</si>
  <si>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</si>
  <si>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</si>
  <si>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</si>
  <si>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</si>
  <si>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</si>
  <si>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</si>
  <si>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</si>
  <si>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</si>
  <si>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</si>
  <si>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</si>
  <si>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</si>
  <si>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</si>
  <si>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</si>
  <si>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</si>
  <si>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</si>
  <si>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</si>
  <si>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</si>
  <si>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</si>
  <si>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</si>
  <si>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</si>
  <si>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</si>
  <si>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</si>
  <si>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</si>
  <si>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</si>
  <si>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</si>
  <si>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</si>
  <si>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</si>
  <si>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</si>
  <si>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</si>
  <si>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</si>
  <si>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</si>
  <si>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</si>
  <si>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</si>
  <si>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</si>
  <si>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</si>
  <si>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</si>
  <si>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</si>
  <si>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</si>
  <si>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</si>
  <si>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</si>
  <si>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</si>
  <si>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</si>
  <si>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</si>
  <si>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</si>
  <si>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</si>
  <si>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</si>
  <si>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</si>
  <si>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</si>
  <si>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</si>
  <si>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</si>
  <si>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</si>
  <si>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</si>
  <si>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</si>
  <si>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</si>
  <si>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</si>
  <si>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</si>
  <si>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</si>
  <si>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</si>
  <si>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</si>
  <si>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</si>
  <si>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</si>
  <si>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</si>
  <si>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</si>
  <si>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</si>
  <si>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</si>
  <si>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</si>
  <si>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</si>
  <si>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</si>
  <si>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</si>
  <si>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</si>
  <si>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</si>
  <si>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</si>
  <si>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</si>
  <si>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</si>
  <si>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</si>
  <si>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</si>
  <si>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</si>
  <si>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</si>
  <si>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</si>
  <si>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</si>
  <si>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</si>
  <si>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</si>
  <si>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</si>
  <si>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</si>
  <si>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</si>
  <si>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</si>
  <si>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</si>
  <si>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</si>
  <si>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</si>
  <si>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</si>
  <si>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</si>
  <si>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</si>
  <si>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</si>
  <si>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</si>
  <si>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</si>
  <si>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</si>
  <si>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</si>
  <si>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</si>
  <si>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</si>
  <si>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</si>
  <si>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</si>
  <si>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</si>
  <si>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</si>
  <si>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</si>
  <si>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</si>
  <si>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</si>
  <si>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</si>
  <si>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</si>
  <si>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</si>
  <si>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</si>
  <si>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</si>
  <si>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</si>
  <si>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</si>
  <si>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</si>
  <si>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</si>
  <si>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</si>
  <si>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</si>
  <si>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</si>
  <si>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</si>
  <si>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</si>
  <si>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</si>
  <si>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</si>
  <si>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</si>
  <si>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</si>
  <si>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</si>
  <si>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</si>
  <si>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</si>
  <si>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</si>
  <si>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</si>
  <si>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</si>
  <si>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</si>
  <si>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</si>
  <si>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</si>
  <si>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</si>
  <si>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</si>
  <si>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</si>
  <si>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</si>
  <si>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</si>
  <si>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</si>
  <si>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</si>
  <si>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</si>
  <si>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</si>
  <si>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</si>
  <si>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</si>
  <si>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</si>
  <si>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</si>
  <si>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</si>
  <si>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</si>
  <si>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</si>
  <si>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</si>
  <si>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</si>
  <si>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</si>
  <si>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</si>
  <si>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</si>
  <si>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</si>
  <si>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</si>
  <si>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</si>
  <si>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</si>
  <si>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</si>
  <si>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</si>
  <si>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</si>
  <si>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</si>
  <si>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</si>
  <si>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</si>
  <si>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</si>
  <si>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</si>
  <si>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</si>
  <si>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</si>
  <si>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</si>
  <si>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</si>
  <si>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</si>
  <si>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</si>
  <si>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</si>
  <si>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</si>
  <si>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</si>
  <si>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</si>
  <si>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</si>
  <si>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</si>
  <si>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</si>
  <si>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</si>
  <si>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</si>
  <si>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</si>
  <si>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</si>
  <si>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</si>
  <si>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</si>
  <si>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</si>
  <si>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</si>
  <si>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</si>
  <si>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</si>
  <si>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</si>
  <si>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</si>
  <si>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</si>
  <si>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</si>
  <si>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</si>
  <si>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</si>
  <si>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</si>
  <si>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</si>
  <si>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</si>
  <si>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</si>
  <si>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</si>
  <si>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</si>
  <si>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</si>
  <si>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</si>
  <si>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</si>
  <si>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</si>
  <si>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</si>
  <si>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</si>
  <si>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</si>
  <si>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</si>
  <si>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</si>
  <si>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</si>
  <si>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</si>
  <si>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</si>
  <si>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</si>
  <si>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</si>
  <si>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</si>
  <si>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</si>
  <si>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</si>
  <si>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</si>
  <si>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</si>
  <si>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</si>
  <si>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</si>
  <si>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</si>
  <si>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</si>
  <si>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</si>
  <si>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</si>
  <si>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</si>
  <si>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</si>
  <si>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</si>
  <si>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</si>
  <si>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</si>
  <si>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</si>
  <si>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</si>
  <si>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</si>
  <si>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</si>
  <si>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</si>
  <si>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</si>
  <si>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</si>
  <si>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</si>
  <si>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</si>
  <si>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</si>
  <si>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</si>
  <si>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</si>
  <si>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</si>
  <si>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</si>
  <si>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</si>
  <si>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</si>
  <si>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</si>
  <si>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</si>
  <si>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</si>
  <si>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</si>
  <si>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</si>
  <si>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</si>
  <si>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</si>
  <si>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</si>
  <si>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</si>
  <si>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</si>
  <si>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</si>
  <si>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</si>
  <si>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</si>
  <si>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</si>
  <si>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</si>
  <si>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</si>
  <si>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</si>
  <si>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</si>
  <si>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</si>
  <si>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</si>
  <si>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</si>
  <si>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</si>
  <si>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</si>
  <si>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</si>
  <si>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</si>
  <si>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</si>
  <si>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</si>
  <si>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</si>
  <si>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</si>
  <si>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</si>
  <si>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</si>
  <si>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</si>
  <si>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</si>
  <si>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</si>
  <si>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</si>
  <si>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</si>
  <si>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</si>
  <si>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</si>
  <si>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</si>
  <si>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</si>
  <si>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</si>
  <si>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</si>
  <si>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</si>
  <si>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</si>
  <si>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</si>
  <si>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</si>
  <si>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</si>
  <si>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</si>
  <si>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</si>
  <si>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</si>
  <si>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</si>
  <si>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</si>
  <si>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</si>
  <si>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</si>
  <si>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</si>
  <si>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</si>
  <si>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</si>
  <si>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</si>
  <si>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</si>
  <si>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</si>
  <si>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</si>
  <si>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</si>
  <si>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</si>
  <si>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</si>
  <si>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</si>
  <si>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</si>
  <si>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</si>
  <si>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</si>
  <si>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</si>
  <si>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</si>
  <si>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</si>
  <si>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</si>
  <si>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</si>
  <si>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</si>
  <si>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</si>
  <si>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</si>
  <si>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</si>
  <si>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</si>
  <si>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</si>
  <si>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</si>
  <si>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</si>
  <si>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</si>
  <si>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</si>
  <si>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</si>
  <si>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</si>
  <si>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</si>
  <si>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</si>
  <si>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</si>
  <si>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</si>
  <si>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</si>
  <si>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</si>
  <si>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</si>
  <si>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</si>
  <si>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</si>
  <si>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</si>
  <si>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</si>
  <si>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</si>
  <si>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</si>
  <si>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</si>
  <si>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</si>
  <si>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</si>
  <si>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</si>
  <si>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</si>
  <si>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</si>
  <si>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</si>
  <si>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</si>
  <si>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</si>
  <si>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</si>
  <si>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</si>
  <si>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</si>
  <si>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</si>
  <si>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</si>
  <si>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</si>
  <si>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</si>
  <si>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</si>
  <si>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</si>
  <si>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</si>
  <si>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</si>
  <si>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</si>
  <si>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</si>
  <si>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</si>
  <si>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</si>
  <si>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</si>
  <si>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</si>
  <si>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</si>
  <si>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</si>
  <si>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</si>
  <si>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</si>
  <si>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</si>
  <si>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</si>
  <si>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</si>
  <si>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</si>
  <si>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</si>
  <si>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</si>
  <si>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</si>
  <si>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</si>
  <si>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</si>
  <si>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</si>
  <si>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</si>
  <si>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</si>
  <si>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</si>
  <si>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</si>
  <si>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</si>
  <si>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</si>
  <si>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</si>
  <si>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</si>
  <si>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</si>
  <si>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</si>
  <si>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</si>
  <si>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</si>
  <si>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</si>
  <si>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</si>
  <si>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</si>
  <si>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</si>
  <si>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</si>
  <si>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</si>
  <si>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</si>
  <si>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</si>
  <si>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</si>
  <si>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</si>
  <si>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</si>
  <si>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</si>
  <si>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</si>
  <si>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</si>
  <si>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</si>
  <si>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</si>
  <si>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</si>
  <si>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</si>
  <si>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</si>
  <si>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</si>
  <si>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</si>
  <si>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</si>
  <si>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</si>
  <si>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</si>
  <si>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</si>
  <si>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</si>
  <si>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</si>
  <si>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</si>
  <si>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</si>
  <si>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</si>
  <si>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</si>
  <si>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</si>
  <si>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</si>
  <si>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</si>
  <si>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</si>
  <si>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</si>
  <si>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</si>
  <si>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</si>
  <si>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</si>
  <si>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</si>
  <si>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</si>
  <si>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</si>
  <si>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</si>
  <si>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</si>
  <si>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</si>
  <si>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</si>
  <si>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</si>
  <si>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</si>
  <si>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</si>
  <si>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</si>
  <si>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</si>
  <si>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</si>
  <si>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</si>
  <si>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</si>
  <si>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</si>
  <si>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</si>
  <si>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</si>
  <si>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</si>
  <si>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</si>
  <si>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</si>
  <si>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</si>
  <si>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</si>
  <si>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</si>
  <si>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</si>
  <si>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</si>
  <si>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</si>
  <si>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</si>
  <si>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</si>
  <si>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</si>
  <si>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</si>
  <si>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</si>
  <si>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</si>
  <si>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</si>
  <si>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</si>
  <si>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</si>
  <si>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</si>
  <si>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</si>
  <si>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</si>
  <si>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</si>
  <si>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</si>
  <si>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</si>
  <si>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</si>
  <si>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</si>
  <si>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</si>
  <si>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</si>
  <si>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</si>
  <si>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</si>
  <si>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</si>
  <si>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</si>
  <si>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</si>
  <si>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</si>
  <si>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</si>
  <si>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</si>
  <si>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</si>
  <si>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</si>
  <si>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</si>
  <si>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</si>
  <si>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</si>
  <si>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</si>
  <si>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</si>
  <si>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</si>
  <si>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</si>
  <si>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</si>
  <si>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</si>
  <si>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</si>
  <si>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</si>
  <si>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</si>
  <si>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</si>
  <si>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</si>
  <si>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</si>
  <si>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</si>
  <si>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</si>
  <si>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</si>
  <si>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</si>
  <si>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</si>
  <si>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</si>
  <si>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</si>
  <si>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</si>
  <si>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</si>
  <si>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</si>
  <si>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</si>
  <si>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</si>
  <si>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</si>
  <si>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</si>
  <si>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</si>
  <si>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</si>
  <si>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</si>
  <si>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</si>
  <si>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</si>
  <si>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</si>
  <si>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</si>
  <si>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</si>
  <si>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</si>
  <si>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</si>
  <si>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</si>
  <si>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</si>
  <si>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</si>
  <si>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</si>
  <si>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</si>
  <si>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</si>
  <si>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</si>
  <si>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</si>
  <si>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</si>
  <si>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</si>
  <si>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</si>
  <si>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</si>
  <si>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</si>
  <si>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</si>
  <si>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</si>
  <si>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</si>
  <si>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</si>
  <si>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</si>
  <si>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</si>
  <si>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</si>
  <si>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</si>
  <si>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</si>
  <si>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</si>
  <si>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</si>
  <si>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</si>
  <si>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</si>
  <si>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</si>
  <si>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</si>
  <si>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</si>
  <si>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</si>
  <si>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</si>
  <si>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</si>
  <si>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</si>
  <si>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</si>
  <si>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</si>
  <si>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</si>
  <si>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</si>
  <si>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</si>
  <si>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</si>
  <si>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</si>
  <si>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</si>
  <si>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</si>
  <si>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</si>
  <si>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</si>
  <si>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</si>
  <si>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</si>
  <si>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</si>
  <si>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</si>
  <si>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</si>
  <si>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</si>
  <si>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</si>
  <si>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</si>
  <si>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</si>
  <si>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</si>
  <si>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ბაზელ III-ზე დაფუძნებული ჩარჩოს მიხედვით </t>
  </si>
  <si>
    <t>22-ე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</si>
  <si>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24-ე 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</si>
  <si>
    <t>საკრედიტო გადაფასების კორექტირება</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</si>
  <si>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</si>
  <si>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</si>
  <si>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</si>
  <si>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</si>
  <si>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</si>
  <si>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</si>
  <si>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</si>
  <si>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</si>
  <si>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კონტრაჰენტის საკრედიტო რისკის დებულებით განსაზღვრული რისკის პოზიციები</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</si>
  <si>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</si>
  <si>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</si>
  <si>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</si>
  <si>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</si>
  <si>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</si>
  <si>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</si>
  <si>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</si>
  <si>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</si>
  <si>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</si>
  <si>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</si>
  <si>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</si>
  <si>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</si>
  <si>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</si>
  <si>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</si>
  <si>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</si>
  <si>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საბალანსო ელემენტები</t>
  </si>
  <si>
    <t xml:space="preserve">სხვა კორექტირებების ეფექტი (ასეთის არსებობის შემთხვევაში) </t>
  </si>
  <si>
    <t>კაპიტალის კონსერვაციის ბუფერი</t>
  </si>
  <si>
    <r>
      <t>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(PFE) - პოტენციური მომავალი რისკის პოზიციის ღირებულება)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კონტრაჰენტის საკრედიტო რისკის დებულების თანახმად დათვლილ პოტენციურ მომავალ რისკის პოზიციისა (PFE)  და ალფა (</t>
    </r>
    <r>
      <rPr>
        <sz val="8"/>
        <rFont val="Calibri"/>
        <family val="2"/>
      </rPr>
      <t>α</t>
    </r>
    <r>
      <rPr>
        <sz val="8"/>
        <rFont val="Sylfaen"/>
        <family val="1"/>
      </rPr>
      <t>) ფაქტრის ნამრავლთან შედარებით</t>
    </r>
  </si>
  <si>
    <t>ცხრილში მოთხოვნილი ინფორმაცია შეესაბამება კონტრაჰენტის საკრედიტო რისკის დებულებას.</t>
  </si>
  <si>
    <t>სს "ხალიკ ბანკი საქართველო"</t>
  </si>
  <si>
    <t>არმან დუნაევი</t>
  </si>
  <si>
    <t>ნიკოლოზ გეგუჩაძე</t>
  </si>
  <si>
    <t>http://halykbank.ge</t>
  </si>
  <si>
    <t xml:space="preserve">არმან დუნაევი </t>
  </si>
  <si>
    <t>დამოუკიდებელი წევრი</t>
  </si>
  <si>
    <t>ჩინგიზ კანაპიანოვი</t>
  </si>
  <si>
    <t xml:space="preserve">ალია კარპიკოვა </t>
  </si>
  <si>
    <t>არადამოუკიდებელ წევრი</t>
  </si>
  <si>
    <t xml:space="preserve">ვიქტორ სკრილი </t>
  </si>
  <si>
    <t>ნათია სვანაძე</t>
  </si>
  <si>
    <t>გენერალური დირექტორი/შეფასება, უსაფრთხოება, კადრები, ფინანსური მონიტორინგი,  მარკეტინგი, იურიდიული</t>
  </si>
  <si>
    <t xml:space="preserve">კონსტანტინე გორდეზიანი </t>
  </si>
  <si>
    <t>გენერალური დირექტორის მოადგილე/საკრედიტო რისკები, ფინანსური რისკები, საოპერაციო რისკები</t>
  </si>
  <si>
    <t>შოთა ჭყოიძე</t>
  </si>
  <si>
    <t>გენერალური დირექტორის მოადგილე/საცალო დაკრედიტება, საბანკო პროდუქტები, საბარათე სისტემები, კონტაქტ-ცენტრი. საინფორმაციო ტექნოლოგიები (პროგრამული უზრუნველყოფა და ინფრასტრუქტურა)</t>
  </si>
  <si>
    <t>მარინა ტანკაროვა</t>
  </si>
  <si>
    <t>გენერალური დირექტორის მოადგილე/ბუღალტერია, ფინანსები, ანგარიშწორება და საკორესპონდენტო ურთიერთობები. სამეურნეო, კანცელარია, საკრედიტო ადმინისტრირება, ცენტრალიზებული ბექ-ოფისი</t>
  </si>
  <si>
    <t>თამარ გოდერძიშვილი</t>
  </si>
  <si>
    <t>გენერალური დირექტორის მოადგილე/კორპორატიული, მცირე და საშუალო ბიზნესის დაკრედიტება, საკრედიტო ანალიზი, ხაზინა</t>
  </si>
  <si>
    <t>სს "ყაზახეთის სახალხო ბანკი"</t>
  </si>
  <si>
    <t>ტიმურ ყულიბაევი</t>
  </si>
  <si>
    <t>დინარა ყულიბაევა</t>
  </si>
  <si>
    <t>The Bank of New York (ნომინალური მფლობელი)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</si>
</sst>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 numFmtId="195" formatCode="#,##0.0"/>
    <numFmt numFmtId="196" formatCode="#,##0.00_ ;[Red]\-#,##0.00\ "/>
  </numFmts>
  <fonts count="16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8"/>
      <color theme="1"/>
      <name val="Sylfaen"/>
      <family val="1"/>
    </font>
    <font>
      <b/>
      <sz val="11"/>
      <name val="Calibri"/>
      <family val="2"/>
      <scheme val="minor"/>
    </font>
    <font>
      <u/>
      <sz val="11"/>
      <name val="Calibri"/>
      <family val="2"/>
      <scheme val="minor"/>
    </font>
    <font>
      <sz val="11"/>
      <name val="Calibri"/>
      <family val="2"/>
    </font>
    <font>
      <b/>
      <i/>
      <sz val="11"/>
      <name val="Calibri"/>
      <family val="2"/>
      <scheme val="minor"/>
    </font>
    <font>
      <b/>
      <sz val="9"/>
      <color indexed="81"/>
      <name val="Tahoma"/>
      <family val="2"/>
    </font>
    <font>
      <sz val="9"/>
      <color indexed="81"/>
      <name val="Tahoma"/>
      <family val="2"/>
    </font>
    <font>
      <sz val="8"/>
      <name val="Calibri"/>
      <family val="2"/>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141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68" fontId="25" fillId="36" borderId="0"/>
    <xf numFmtId="169" fontId="25" fillId="36" borderId="0"/>
    <xf numFmtId="168" fontId="25" fillId="36" borderId="0"/>
    <xf numFmtId="0" fontId="26" fillId="37" borderId="0" applyNumberFormat="0" applyBorder="0" applyAlignment="0" applyProtection="0"/>
    <xf numFmtId="0" fontId="4" fillId="12" borderId="0" applyNumberFormat="0" applyBorder="0" applyAlignment="0" applyProtection="0"/>
    <xf numFmtId="168" fontId="27" fillId="37" borderId="0" applyNumberFormat="0" applyBorder="0" applyAlignment="0" applyProtection="0"/>
    <xf numFmtId="168" fontId="27" fillId="37" borderId="0" applyNumberFormat="0" applyBorder="0" applyAlignment="0" applyProtection="0"/>
    <xf numFmtId="169" fontId="27" fillId="37" borderId="0" applyNumberFormat="0" applyBorder="0" applyAlignment="0" applyProtection="0"/>
    <xf numFmtId="0" fontId="26"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68" fontId="27" fillId="37" borderId="0" applyNumberFormat="0" applyBorder="0" applyAlignment="0" applyProtection="0"/>
    <xf numFmtId="169" fontId="27" fillId="37" borderId="0" applyNumberFormat="0" applyBorder="0" applyAlignment="0" applyProtection="0"/>
    <xf numFmtId="168" fontId="27" fillId="37" borderId="0" applyNumberFormat="0" applyBorder="0" applyAlignment="0" applyProtection="0"/>
    <xf numFmtId="168" fontId="27" fillId="37" borderId="0" applyNumberFormat="0" applyBorder="0" applyAlignment="0" applyProtection="0"/>
    <xf numFmtId="169" fontId="27" fillId="37" borderId="0" applyNumberFormat="0" applyBorder="0" applyAlignment="0" applyProtection="0"/>
    <xf numFmtId="168" fontId="27" fillId="37" borderId="0" applyNumberFormat="0" applyBorder="0" applyAlignment="0" applyProtection="0"/>
    <xf numFmtId="168" fontId="27" fillId="37" borderId="0" applyNumberFormat="0" applyBorder="0" applyAlignment="0" applyProtection="0"/>
    <xf numFmtId="169" fontId="27" fillId="37" borderId="0" applyNumberFormat="0" applyBorder="0" applyAlignment="0" applyProtection="0"/>
    <xf numFmtId="168" fontId="27" fillId="37" borderId="0" applyNumberFormat="0" applyBorder="0" applyAlignment="0" applyProtection="0"/>
    <xf numFmtId="168" fontId="27" fillId="37" borderId="0" applyNumberFormat="0" applyBorder="0" applyAlignment="0" applyProtection="0"/>
    <xf numFmtId="169" fontId="27" fillId="37" borderId="0" applyNumberFormat="0" applyBorder="0" applyAlignment="0" applyProtection="0"/>
    <xf numFmtId="168" fontId="27"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4" fillId="16"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20"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4"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8"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3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1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7"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21"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0" borderId="0" applyNumberFormat="0" applyBorder="0" applyAlignment="0" applyProtection="0"/>
    <xf numFmtId="0" fontId="4" fillId="25"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4" fillId="29"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4" fillId="33"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9" fillId="1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8" fillId="4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8" fillId="47" borderId="0" applyNumberFormat="0" applyBorder="0" applyAlignment="0" applyProtection="0"/>
    <xf numFmtId="0" fontId="28" fillId="44" borderId="0" applyNumberFormat="0" applyBorder="0" applyAlignment="0" applyProtection="0"/>
    <xf numFmtId="0" fontId="29" fillId="18"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9" fillId="22"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9" fillId="26"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9" fillId="30"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4"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9" fillId="11" borderId="0" applyNumberFormat="0" applyBorder="0" applyAlignment="0" applyProtection="0"/>
    <xf numFmtId="168" fontId="30" fillId="53" borderId="0" applyNumberFormat="0" applyBorder="0" applyAlignment="0" applyProtection="0"/>
    <xf numFmtId="168" fontId="30" fillId="53" borderId="0" applyNumberFormat="0" applyBorder="0" applyAlignment="0" applyProtection="0"/>
    <xf numFmtId="169" fontId="30" fillId="53" borderId="0" applyNumberFormat="0" applyBorder="0" applyAlignment="0" applyProtection="0"/>
    <xf numFmtId="0" fontId="28" fillId="53"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168" fontId="30" fillId="53" borderId="0" applyNumberFormat="0" applyBorder="0" applyAlignment="0" applyProtection="0"/>
    <xf numFmtId="169" fontId="30" fillId="53" borderId="0" applyNumberFormat="0" applyBorder="0" applyAlignment="0" applyProtection="0"/>
    <xf numFmtId="168" fontId="30" fillId="53" borderId="0" applyNumberFormat="0" applyBorder="0" applyAlignment="0" applyProtection="0"/>
    <xf numFmtId="168" fontId="30" fillId="53" borderId="0" applyNumberFormat="0" applyBorder="0" applyAlignment="0" applyProtection="0"/>
    <xf numFmtId="169" fontId="30" fillId="53" borderId="0" applyNumberFormat="0" applyBorder="0" applyAlignment="0" applyProtection="0"/>
    <xf numFmtId="168" fontId="30" fillId="53" borderId="0" applyNumberFormat="0" applyBorder="0" applyAlignment="0" applyProtection="0"/>
    <xf numFmtId="168" fontId="30" fillId="53" borderId="0" applyNumberFormat="0" applyBorder="0" applyAlignment="0" applyProtection="0"/>
    <xf numFmtId="169" fontId="30" fillId="53" borderId="0" applyNumberFormat="0" applyBorder="0" applyAlignment="0" applyProtection="0"/>
    <xf numFmtId="168" fontId="30" fillId="53" borderId="0" applyNumberFormat="0" applyBorder="0" applyAlignment="0" applyProtection="0"/>
    <xf numFmtId="168" fontId="30" fillId="53" borderId="0" applyNumberFormat="0" applyBorder="0" applyAlignment="0" applyProtection="0"/>
    <xf numFmtId="169" fontId="30" fillId="53" borderId="0" applyNumberFormat="0" applyBorder="0" applyAlignment="0" applyProtection="0"/>
    <xf numFmtId="168" fontId="30"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9" fillId="15" borderId="0" applyNumberFormat="0" applyBorder="0" applyAlignment="0" applyProtection="0"/>
    <xf numFmtId="168" fontId="30" fillId="57" borderId="0" applyNumberFormat="0" applyBorder="0" applyAlignment="0" applyProtection="0"/>
    <xf numFmtId="168" fontId="30" fillId="57" borderId="0" applyNumberFormat="0" applyBorder="0" applyAlignment="0" applyProtection="0"/>
    <xf numFmtId="169" fontId="30" fillId="57" borderId="0" applyNumberFormat="0" applyBorder="0" applyAlignment="0" applyProtection="0"/>
    <xf numFmtId="0" fontId="28" fillId="5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57" borderId="0" applyNumberFormat="0" applyBorder="0" applyAlignment="0" applyProtection="0"/>
    <xf numFmtId="169" fontId="30" fillId="57" borderId="0" applyNumberFormat="0" applyBorder="0" applyAlignment="0" applyProtection="0"/>
    <xf numFmtId="168" fontId="30" fillId="57" borderId="0" applyNumberFormat="0" applyBorder="0" applyAlignment="0" applyProtection="0"/>
    <xf numFmtId="168" fontId="30" fillId="57" borderId="0" applyNumberFormat="0" applyBorder="0" applyAlignment="0" applyProtection="0"/>
    <xf numFmtId="169" fontId="30" fillId="57" borderId="0" applyNumberFormat="0" applyBorder="0" applyAlignment="0" applyProtection="0"/>
    <xf numFmtId="168" fontId="30" fillId="57" borderId="0" applyNumberFormat="0" applyBorder="0" applyAlignment="0" applyProtection="0"/>
    <xf numFmtId="168" fontId="30" fillId="57" borderId="0" applyNumberFormat="0" applyBorder="0" applyAlignment="0" applyProtection="0"/>
    <xf numFmtId="169" fontId="30" fillId="57" borderId="0" applyNumberFormat="0" applyBorder="0" applyAlignment="0" applyProtection="0"/>
    <xf numFmtId="168" fontId="30" fillId="57" borderId="0" applyNumberFormat="0" applyBorder="0" applyAlignment="0" applyProtection="0"/>
    <xf numFmtId="168" fontId="30" fillId="57" borderId="0" applyNumberFormat="0" applyBorder="0" applyAlignment="0" applyProtection="0"/>
    <xf numFmtId="169" fontId="30" fillId="57" borderId="0" applyNumberFormat="0" applyBorder="0" applyAlignment="0" applyProtection="0"/>
    <xf numFmtId="168" fontId="30"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6" fillId="54" borderId="0" applyNumberFormat="0" applyBorder="0" applyAlignment="0" applyProtection="0"/>
    <xf numFmtId="0" fontId="26" fillId="58" borderId="0" applyNumberFormat="0" applyBorder="0" applyAlignment="0" applyProtection="0"/>
    <xf numFmtId="0" fontId="28" fillId="55" borderId="0" applyNumberFormat="0" applyBorder="0" applyAlignment="0" applyProtection="0"/>
    <xf numFmtId="0" fontId="28" fillId="59" borderId="0" applyNumberFormat="0" applyBorder="0" applyAlignment="0" applyProtection="0"/>
    <xf numFmtId="0" fontId="29" fillId="19" borderId="0" applyNumberFormat="0" applyBorder="0" applyAlignment="0" applyProtection="0"/>
    <xf numFmtId="168" fontId="30" fillId="59" borderId="0" applyNumberFormat="0" applyBorder="0" applyAlignment="0" applyProtection="0"/>
    <xf numFmtId="168" fontId="30" fillId="59" borderId="0" applyNumberFormat="0" applyBorder="0" applyAlignment="0" applyProtection="0"/>
    <xf numFmtId="169" fontId="30" fillId="59" borderId="0" applyNumberFormat="0" applyBorder="0" applyAlignment="0" applyProtection="0"/>
    <xf numFmtId="0" fontId="28" fillId="5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59" borderId="0" applyNumberFormat="0" applyBorder="0" applyAlignment="0" applyProtection="0"/>
    <xf numFmtId="169" fontId="30" fillId="59" borderId="0" applyNumberFormat="0" applyBorder="0" applyAlignment="0" applyProtection="0"/>
    <xf numFmtId="168" fontId="30" fillId="59" borderId="0" applyNumberFormat="0" applyBorder="0" applyAlignment="0" applyProtection="0"/>
    <xf numFmtId="168" fontId="30" fillId="59" borderId="0" applyNumberFormat="0" applyBorder="0" applyAlignment="0" applyProtection="0"/>
    <xf numFmtId="169" fontId="30" fillId="59" borderId="0" applyNumberFormat="0" applyBorder="0" applyAlignment="0" applyProtection="0"/>
    <xf numFmtId="168" fontId="30" fillId="59" borderId="0" applyNumberFormat="0" applyBorder="0" applyAlignment="0" applyProtection="0"/>
    <xf numFmtId="168" fontId="30" fillId="59" borderId="0" applyNumberFormat="0" applyBorder="0" applyAlignment="0" applyProtection="0"/>
    <xf numFmtId="169" fontId="30" fillId="59" borderId="0" applyNumberFormat="0" applyBorder="0" applyAlignment="0" applyProtection="0"/>
    <xf numFmtId="168" fontId="30" fillId="59" borderId="0" applyNumberFormat="0" applyBorder="0" applyAlignment="0" applyProtection="0"/>
    <xf numFmtId="168" fontId="30" fillId="59" borderId="0" applyNumberFormat="0" applyBorder="0" applyAlignment="0" applyProtection="0"/>
    <xf numFmtId="169" fontId="30" fillId="59" borderId="0" applyNumberFormat="0" applyBorder="0" applyAlignment="0" applyProtection="0"/>
    <xf numFmtId="168" fontId="30"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6" fillId="51" borderId="0" applyNumberFormat="0" applyBorder="0" applyAlignment="0" applyProtection="0"/>
    <xf numFmtId="0" fontId="26" fillId="55" borderId="0" applyNumberFormat="0" applyBorder="0" applyAlignment="0" applyProtection="0"/>
    <xf numFmtId="0" fontId="28" fillId="55" borderId="0" applyNumberFormat="0" applyBorder="0" applyAlignment="0" applyProtection="0"/>
    <xf numFmtId="0" fontId="28" fillId="48" borderId="0" applyNumberFormat="0" applyBorder="0" applyAlignment="0" applyProtection="0"/>
    <xf numFmtId="0" fontId="29" fillId="23"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6" fillId="60" borderId="0" applyNumberFormat="0" applyBorder="0" applyAlignment="0" applyProtection="0"/>
    <xf numFmtId="0" fontId="26" fillId="51" borderId="0" applyNumberFormat="0" applyBorder="0" applyAlignment="0" applyProtection="0"/>
    <xf numFmtId="0" fontId="28" fillId="52"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54" borderId="0" applyNumberFormat="0" applyBorder="0" applyAlignment="0" applyProtection="0"/>
    <xf numFmtId="0" fontId="26" fillId="61" borderId="0" applyNumberFormat="0" applyBorder="0" applyAlignment="0" applyProtection="0"/>
    <xf numFmtId="0" fontId="28" fillId="61" borderId="0" applyNumberFormat="0" applyBorder="0" applyAlignment="0" applyProtection="0"/>
    <xf numFmtId="0" fontId="28" fillId="62" borderId="0" applyNumberFormat="0" applyBorder="0" applyAlignment="0" applyProtection="0"/>
    <xf numFmtId="0" fontId="29" fillId="31" borderId="0" applyNumberFormat="0" applyBorder="0" applyAlignment="0" applyProtection="0"/>
    <xf numFmtId="168" fontId="30" fillId="62" borderId="0" applyNumberFormat="0" applyBorder="0" applyAlignment="0" applyProtection="0"/>
    <xf numFmtId="168" fontId="30" fillId="62" borderId="0" applyNumberFormat="0" applyBorder="0" applyAlignment="0" applyProtection="0"/>
    <xf numFmtId="169" fontId="30" fillId="62" borderId="0" applyNumberFormat="0" applyBorder="0" applyAlignment="0" applyProtection="0"/>
    <xf numFmtId="0" fontId="28" fillId="6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62" borderId="0" applyNumberFormat="0" applyBorder="0" applyAlignment="0" applyProtection="0"/>
    <xf numFmtId="169" fontId="30" fillId="62" borderId="0" applyNumberFormat="0" applyBorder="0" applyAlignment="0" applyProtection="0"/>
    <xf numFmtId="168" fontId="30" fillId="62" borderId="0" applyNumberFormat="0" applyBorder="0" applyAlignment="0" applyProtection="0"/>
    <xf numFmtId="168" fontId="30" fillId="62" borderId="0" applyNumberFormat="0" applyBorder="0" applyAlignment="0" applyProtection="0"/>
    <xf numFmtId="169" fontId="30" fillId="62" borderId="0" applyNumberFormat="0" applyBorder="0" applyAlignment="0" applyProtection="0"/>
    <xf numFmtId="168" fontId="30" fillId="62" borderId="0" applyNumberFormat="0" applyBorder="0" applyAlignment="0" applyProtection="0"/>
    <xf numFmtId="168" fontId="30" fillId="62" borderId="0" applyNumberFormat="0" applyBorder="0" applyAlignment="0" applyProtection="0"/>
    <xf numFmtId="169" fontId="30" fillId="62" borderId="0" applyNumberFormat="0" applyBorder="0" applyAlignment="0" applyProtection="0"/>
    <xf numFmtId="168" fontId="30" fillId="62" borderId="0" applyNumberFormat="0" applyBorder="0" applyAlignment="0" applyProtection="0"/>
    <xf numFmtId="168" fontId="30" fillId="62" borderId="0" applyNumberFormat="0" applyBorder="0" applyAlignment="0" applyProtection="0"/>
    <xf numFmtId="169" fontId="30" fillId="62" borderId="0" applyNumberFormat="0" applyBorder="0" applyAlignment="0" applyProtection="0"/>
    <xf numFmtId="168" fontId="30"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31" fillId="38" borderId="0" applyNumberFormat="0" applyBorder="0" applyAlignment="0" applyProtection="0"/>
    <xf numFmtId="0" fontId="32" fillId="5" borderId="0" applyNumberFormat="0" applyBorder="0" applyAlignment="0" applyProtection="0"/>
    <xf numFmtId="168" fontId="33" fillId="38" borderId="0" applyNumberFormat="0" applyBorder="0" applyAlignment="0" applyProtection="0"/>
    <xf numFmtId="168" fontId="33" fillId="38" borderId="0" applyNumberFormat="0" applyBorder="0" applyAlignment="0" applyProtection="0"/>
    <xf numFmtId="169" fontId="33" fillId="38" borderId="0" applyNumberFormat="0" applyBorder="0" applyAlignment="0" applyProtection="0"/>
    <xf numFmtId="0" fontId="31" fillId="38"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168" fontId="33" fillId="38" borderId="0" applyNumberFormat="0" applyBorder="0" applyAlignment="0" applyProtection="0"/>
    <xf numFmtId="169" fontId="33" fillId="38" borderId="0" applyNumberFormat="0" applyBorder="0" applyAlignment="0" applyProtection="0"/>
    <xf numFmtId="168" fontId="33" fillId="38" borderId="0" applyNumberFormat="0" applyBorder="0" applyAlignment="0" applyProtection="0"/>
    <xf numFmtId="168" fontId="33" fillId="38" borderId="0" applyNumberFormat="0" applyBorder="0" applyAlignment="0" applyProtection="0"/>
    <xf numFmtId="169" fontId="33" fillId="38" borderId="0" applyNumberFormat="0" applyBorder="0" applyAlignment="0" applyProtection="0"/>
    <xf numFmtId="168" fontId="33" fillId="38" borderId="0" applyNumberFormat="0" applyBorder="0" applyAlignment="0" applyProtection="0"/>
    <xf numFmtId="168" fontId="33" fillId="38" borderId="0" applyNumberFormat="0" applyBorder="0" applyAlignment="0" applyProtection="0"/>
    <xf numFmtId="169" fontId="33" fillId="38" borderId="0" applyNumberFormat="0" applyBorder="0" applyAlignment="0" applyProtection="0"/>
    <xf numFmtId="168" fontId="33" fillId="38" borderId="0" applyNumberFormat="0" applyBorder="0" applyAlignment="0" applyProtection="0"/>
    <xf numFmtId="168" fontId="33" fillId="38" borderId="0" applyNumberFormat="0" applyBorder="0" applyAlignment="0" applyProtection="0"/>
    <xf numFmtId="169" fontId="33" fillId="38" borderId="0" applyNumberFormat="0" applyBorder="0" applyAlignment="0" applyProtection="0"/>
    <xf numFmtId="168" fontId="33" fillId="38" borderId="0" applyNumberFormat="0" applyBorder="0" applyAlignment="0" applyProtection="0"/>
    <xf numFmtId="0" fontId="31" fillId="38"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168" fontId="39"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168" fontId="39"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169" fontId="39"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168" fontId="39" fillId="63" borderId="37" applyNumberFormat="0" applyAlignment="0" applyProtection="0"/>
    <xf numFmtId="169" fontId="39" fillId="63" borderId="37" applyNumberFormat="0" applyAlignment="0" applyProtection="0"/>
    <xf numFmtId="168" fontId="39" fillId="63" borderId="37" applyNumberFormat="0" applyAlignment="0" applyProtection="0"/>
    <xf numFmtId="168" fontId="39" fillId="63" borderId="37" applyNumberFormat="0" applyAlignment="0" applyProtection="0"/>
    <xf numFmtId="169" fontId="39" fillId="63" borderId="37" applyNumberFormat="0" applyAlignment="0" applyProtection="0"/>
    <xf numFmtId="168" fontId="39" fillId="63" borderId="37" applyNumberFormat="0" applyAlignment="0" applyProtection="0"/>
    <xf numFmtId="168" fontId="39" fillId="63" borderId="37" applyNumberFormat="0" applyAlignment="0" applyProtection="0"/>
    <xf numFmtId="169" fontId="39" fillId="63" borderId="37" applyNumberFormat="0" applyAlignment="0" applyProtection="0"/>
    <xf numFmtId="168" fontId="39" fillId="63" borderId="37" applyNumberFormat="0" applyAlignment="0" applyProtection="0"/>
    <xf numFmtId="168" fontId="39" fillId="63" borderId="37" applyNumberFormat="0" applyAlignment="0" applyProtection="0"/>
    <xf numFmtId="169" fontId="39" fillId="63" borderId="37" applyNumberFormat="0" applyAlignment="0" applyProtection="0"/>
    <xf numFmtId="168" fontId="39" fillId="63" borderId="37" applyNumberFormat="0" applyAlignment="0" applyProtection="0"/>
    <xf numFmtId="0" fontId="37" fillId="63" borderId="37" applyNumberFormat="0" applyAlignment="0" applyProtection="0"/>
    <xf numFmtId="0" fontId="40" fillId="64" borderId="38" applyNumberFormat="0" applyAlignment="0" applyProtection="0"/>
    <xf numFmtId="0" fontId="41" fillId="9" borderId="33" applyNumberFormat="0" applyAlignment="0" applyProtection="0"/>
    <xf numFmtId="168"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0" fontId="40"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0" fontId="41" fillId="9" borderId="33"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0" fontId="40" fillId="64"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0" applyFont="0" applyFill="0" applyBorder="0" applyAlignment="0" applyProtection="0"/>
    <xf numFmtId="180" fontId="2" fillId="0" borderId="0" applyFont="0" applyFill="0" applyBorder="0" applyAlignment="0" applyProtection="0"/>
    <xf numFmtId="0" fontId="46" fillId="65"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39" borderId="0" applyNumberFormat="0" applyBorder="0" applyAlignment="0" applyProtection="0"/>
    <xf numFmtId="0" fontId="51" fillId="4" borderId="0" applyNumberFormat="0" applyBorder="0" applyAlignment="0" applyProtection="0"/>
    <xf numFmtId="168" fontId="52" fillId="39" borderId="0" applyNumberFormat="0" applyBorder="0" applyAlignment="0" applyProtection="0"/>
    <xf numFmtId="168" fontId="52" fillId="39" borderId="0" applyNumberFormat="0" applyBorder="0" applyAlignment="0" applyProtection="0"/>
    <xf numFmtId="169" fontId="52" fillId="39" borderId="0" applyNumberFormat="0" applyBorder="0" applyAlignment="0" applyProtection="0"/>
    <xf numFmtId="0" fontId="50" fillId="39"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168" fontId="52" fillId="39" borderId="0" applyNumberFormat="0" applyBorder="0" applyAlignment="0" applyProtection="0"/>
    <xf numFmtId="169" fontId="52" fillId="39" borderId="0" applyNumberFormat="0" applyBorder="0" applyAlignment="0" applyProtection="0"/>
    <xf numFmtId="168" fontId="52" fillId="39" borderId="0" applyNumberFormat="0" applyBorder="0" applyAlignment="0" applyProtection="0"/>
    <xf numFmtId="168" fontId="52" fillId="39" borderId="0" applyNumberFormat="0" applyBorder="0" applyAlignment="0" applyProtection="0"/>
    <xf numFmtId="169" fontId="52" fillId="39" borderId="0" applyNumberFormat="0" applyBorder="0" applyAlignment="0" applyProtection="0"/>
    <xf numFmtId="168" fontId="52" fillId="39" borderId="0" applyNumberFormat="0" applyBorder="0" applyAlignment="0" applyProtection="0"/>
    <xf numFmtId="168" fontId="52" fillId="39" borderId="0" applyNumberFormat="0" applyBorder="0" applyAlignment="0" applyProtection="0"/>
    <xf numFmtId="169" fontId="52" fillId="39" borderId="0" applyNumberFormat="0" applyBorder="0" applyAlignment="0" applyProtection="0"/>
    <xf numFmtId="168" fontId="52" fillId="39" borderId="0" applyNumberFormat="0" applyBorder="0" applyAlignment="0" applyProtection="0"/>
    <xf numFmtId="168" fontId="52" fillId="39" borderId="0" applyNumberFormat="0" applyBorder="0" applyAlignment="0" applyProtection="0"/>
    <xf numFmtId="169" fontId="52" fillId="39" borderId="0" applyNumberFormat="0" applyBorder="0" applyAlignment="0" applyProtection="0"/>
    <xf numFmtId="168" fontId="52" fillId="39" borderId="0" applyNumberFormat="0" applyBorder="0" applyAlignment="0" applyProtection="0"/>
    <xf numFmtId="0" fontId="50" fillId="39" borderId="0" applyNumberFormat="0" applyBorder="0" applyAlignment="0" applyProtection="0"/>
    <xf numFmtId="0" fontId="2" fillId="68"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68"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40" applyNumberFormat="0" applyFill="0" applyAlignment="0" applyProtection="0"/>
    <xf numFmtId="169" fontId="54" fillId="0" borderId="40" applyNumberFormat="0" applyFill="0" applyAlignment="0" applyProtection="0"/>
    <xf numFmtId="0"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168" fontId="67"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168" fontId="67"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169" fontId="67"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168" fontId="67" fillId="42" borderId="37" applyNumberFormat="0" applyAlignment="0" applyProtection="0"/>
    <xf numFmtId="169" fontId="67" fillId="42" borderId="37" applyNumberFormat="0" applyAlignment="0" applyProtection="0"/>
    <xf numFmtId="168" fontId="67" fillId="42" borderId="37" applyNumberFormat="0" applyAlignment="0" applyProtection="0"/>
    <xf numFmtId="168" fontId="67" fillId="42" borderId="37" applyNumberFormat="0" applyAlignment="0" applyProtection="0"/>
    <xf numFmtId="169" fontId="67" fillId="42" borderId="37" applyNumberFormat="0" applyAlignment="0" applyProtection="0"/>
    <xf numFmtId="168" fontId="67" fillId="42" borderId="37" applyNumberFormat="0" applyAlignment="0" applyProtection="0"/>
    <xf numFmtId="168" fontId="67" fillId="42" borderId="37" applyNumberFormat="0" applyAlignment="0" applyProtection="0"/>
    <xf numFmtId="169" fontId="67" fillId="42" borderId="37" applyNumberFormat="0" applyAlignment="0" applyProtection="0"/>
    <xf numFmtId="168" fontId="67" fillId="42" borderId="37" applyNumberFormat="0" applyAlignment="0" applyProtection="0"/>
    <xf numFmtId="168" fontId="67" fillId="42" borderId="37" applyNumberFormat="0" applyAlignment="0" applyProtection="0"/>
    <xf numFmtId="169" fontId="67" fillId="42" borderId="37" applyNumberFormat="0" applyAlignment="0" applyProtection="0"/>
    <xf numFmtId="168" fontId="67" fillId="42" borderId="37" applyNumberFormat="0" applyAlignment="0" applyProtection="0"/>
    <xf numFmtId="0" fontId="65" fillId="42" borderId="37" applyNumberFormat="0" applyAlignment="0" applyProtection="0"/>
    <xf numFmtId="3" fontId="2" fillId="71"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43"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0" fontId="68" fillId="0" borderId="43"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0" fontId="68"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2" borderId="0" applyNumberFormat="0" applyBorder="0" applyAlignment="0" applyProtection="0"/>
    <xf numFmtId="0" fontId="72" fillId="6" borderId="0" applyNumberFormat="0" applyBorder="0" applyAlignment="0" applyProtection="0"/>
    <xf numFmtId="168" fontId="73" fillId="72" borderId="0" applyNumberFormat="0" applyBorder="0" applyAlignment="0" applyProtection="0"/>
    <xf numFmtId="168" fontId="73" fillId="72" borderId="0" applyNumberFormat="0" applyBorder="0" applyAlignment="0" applyProtection="0"/>
    <xf numFmtId="169" fontId="73" fillId="72" borderId="0" applyNumberFormat="0" applyBorder="0" applyAlignment="0" applyProtection="0"/>
    <xf numFmtId="0" fontId="71" fillId="72"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168" fontId="73" fillId="72" borderId="0" applyNumberFormat="0" applyBorder="0" applyAlignment="0" applyProtection="0"/>
    <xf numFmtId="169" fontId="73" fillId="72" borderId="0" applyNumberFormat="0" applyBorder="0" applyAlignment="0" applyProtection="0"/>
    <xf numFmtId="168" fontId="73" fillId="72" borderId="0" applyNumberFormat="0" applyBorder="0" applyAlignment="0" applyProtection="0"/>
    <xf numFmtId="168" fontId="73" fillId="72" borderId="0" applyNumberFormat="0" applyBorder="0" applyAlignment="0" applyProtection="0"/>
    <xf numFmtId="169" fontId="73" fillId="72" borderId="0" applyNumberFormat="0" applyBorder="0" applyAlignment="0" applyProtection="0"/>
    <xf numFmtId="168" fontId="73" fillId="72" borderId="0" applyNumberFormat="0" applyBorder="0" applyAlignment="0" applyProtection="0"/>
    <xf numFmtId="168" fontId="73" fillId="72" borderId="0" applyNumberFormat="0" applyBorder="0" applyAlignment="0" applyProtection="0"/>
    <xf numFmtId="169" fontId="73" fillId="72" borderId="0" applyNumberFormat="0" applyBorder="0" applyAlignment="0" applyProtection="0"/>
    <xf numFmtId="168" fontId="73" fillId="72" borderId="0" applyNumberFormat="0" applyBorder="0" applyAlignment="0" applyProtection="0"/>
    <xf numFmtId="168" fontId="73" fillId="72" borderId="0" applyNumberFormat="0" applyBorder="0" applyAlignment="0" applyProtection="0"/>
    <xf numFmtId="169" fontId="73" fillId="72" borderId="0" applyNumberFormat="0" applyBorder="0" applyAlignment="0" applyProtection="0"/>
    <xf numFmtId="168" fontId="73" fillId="72" borderId="0" applyNumberFormat="0" applyBorder="0" applyAlignment="0" applyProtection="0"/>
    <xf numFmtId="0" fontId="71" fillId="72" borderId="0" applyNumberFormat="0" applyBorder="0" applyAlignment="0" applyProtection="0"/>
    <xf numFmtId="1" fontId="74" fillId="0" borderId="0" applyProtection="0"/>
    <xf numFmtId="168" fontId="25" fillId="0" borderId="44"/>
    <xf numFmtId="169" fontId="25" fillId="0" borderId="44"/>
    <xf numFmtId="168" fontId="25"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5" fillId="0" borderId="0"/>
    <xf numFmtId="0" fontId="8"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8"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68" fontId="8" fillId="0" borderId="0"/>
    <xf numFmtId="0" fontId="75" fillId="0" borderId="0"/>
    <xf numFmtId="168"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5"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168" fontId="2" fillId="0" borderId="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 fillId="73" borderId="45" applyNumberFormat="0" applyFont="0" applyAlignment="0" applyProtection="0"/>
    <xf numFmtId="0" fontId="26" fillId="73" borderId="45" applyNumberFormat="0" applyFont="0" applyAlignment="0" applyProtection="0"/>
    <xf numFmtId="168" fontId="2" fillId="0" borderId="0"/>
    <xf numFmtId="0" fontId="26" fillId="73" borderId="45" applyNumberFormat="0" applyFont="0" applyAlignment="0" applyProtection="0"/>
    <xf numFmtId="0" fontId="26"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6" fillId="73" borderId="45" applyNumberFormat="0" applyFont="0" applyAlignment="0" applyProtection="0"/>
    <xf numFmtId="0" fontId="2"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169" fontId="2" fillId="0" borderId="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 fillId="73" borderId="45" applyNumberFormat="0" applyFont="0" applyAlignment="0" applyProtection="0"/>
    <xf numFmtId="0" fontId="2" fillId="0" borderId="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168" fontId="2" fillId="0" borderId="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81" fillId="0" borderId="0"/>
    <xf numFmtId="0" fontId="81" fillId="0" borderId="0"/>
    <xf numFmtId="168" fontId="81" fillId="0" borderId="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168" fontId="84"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168" fontId="84"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169" fontId="84"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168" fontId="84" fillId="63" borderId="46" applyNumberFormat="0" applyAlignment="0" applyProtection="0"/>
    <xf numFmtId="169" fontId="84" fillId="63" borderId="46" applyNumberFormat="0" applyAlignment="0" applyProtection="0"/>
    <xf numFmtId="168" fontId="84" fillId="63" borderId="46" applyNumberFormat="0" applyAlignment="0" applyProtection="0"/>
    <xf numFmtId="168" fontId="84" fillId="63" borderId="46" applyNumberFormat="0" applyAlignment="0" applyProtection="0"/>
    <xf numFmtId="169" fontId="84" fillId="63" borderId="46" applyNumberFormat="0" applyAlignment="0" applyProtection="0"/>
    <xf numFmtId="168" fontId="84" fillId="63" borderId="46" applyNumberFormat="0" applyAlignment="0" applyProtection="0"/>
    <xf numFmtId="168" fontId="84" fillId="63" borderId="46" applyNumberFormat="0" applyAlignment="0" applyProtection="0"/>
    <xf numFmtId="169" fontId="84" fillId="63" borderId="46" applyNumberFormat="0" applyAlignment="0" applyProtection="0"/>
    <xf numFmtId="168" fontId="84" fillId="63" borderId="46" applyNumberFormat="0" applyAlignment="0" applyProtection="0"/>
    <xf numFmtId="168" fontId="84" fillId="63" borderId="46" applyNumberFormat="0" applyAlignment="0" applyProtection="0"/>
    <xf numFmtId="169" fontId="84" fillId="63" borderId="46" applyNumberFormat="0" applyAlignment="0" applyProtection="0"/>
    <xf numFmtId="168" fontId="84" fillId="63" borderId="46" applyNumberFormat="0" applyAlignment="0" applyProtection="0"/>
    <xf numFmtId="0" fontId="82" fillId="63" borderId="46"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69" borderId="3" applyFont="0">
      <alignment horizontal="right" vertical="center"/>
    </xf>
    <xf numFmtId="188" fontId="2" fillId="69"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9"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24" fillId="0" borderId="48"/>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2" applyNumberFormat="0" applyFill="0" applyAlignment="0" applyProtection="0"/>
    <xf numFmtId="168" fontId="93" fillId="0" borderId="102" applyNumberFormat="0" applyFill="0" applyAlignment="0" applyProtection="0"/>
    <xf numFmtId="169" fontId="93" fillId="0" borderId="102" applyNumberFormat="0" applyFill="0" applyAlignment="0" applyProtection="0"/>
    <xf numFmtId="168" fontId="93" fillId="0" borderId="102" applyNumberFormat="0" applyFill="0" applyAlignment="0" applyProtection="0"/>
    <xf numFmtId="168" fontId="93" fillId="0" borderId="102" applyNumberFormat="0" applyFill="0" applyAlignment="0" applyProtection="0"/>
    <xf numFmtId="169" fontId="93" fillId="0" borderId="102" applyNumberFormat="0" applyFill="0" applyAlignment="0" applyProtection="0"/>
    <xf numFmtId="168" fontId="93" fillId="0" borderId="102" applyNumberFormat="0" applyFill="0" applyAlignment="0" applyProtection="0"/>
    <xf numFmtId="168" fontId="93" fillId="0" borderId="102" applyNumberFormat="0" applyFill="0" applyAlignment="0" applyProtection="0"/>
    <xf numFmtId="169" fontId="93" fillId="0" borderId="102" applyNumberFormat="0" applyFill="0" applyAlignment="0" applyProtection="0"/>
    <xf numFmtId="168" fontId="93" fillId="0" borderId="102" applyNumberFormat="0" applyFill="0" applyAlignment="0" applyProtection="0"/>
    <xf numFmtId="168" fontId="93" fillId="0" borderId="102" applyNumberFormat="0" applyFill="0" applyAlignment="0" applyProtection="0"/>
    <xf numFmtId="169" fontId="93" fillId="0" borderId="102" applyNumberFormat="0" applyFill="0" applyAlignment="0" applyProtection="0"/>
    <xf numFmtId="168"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69"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68"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68"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88" fontId="2" fillId="69" borderId="96" applyFont="0">
      <alignment horizontal="right" vertical="center"/>
    </xf>
    <xf numFmtId="3" fontId="2" fillId="69" borderId="96" applyFont="0">
      <alignment horizontal="right" vertical="center"/>
    </xf>
    <xf numFmtId="0" fontId="82" fillId="63" borderId="101" applyNumberFormat="0" applyAlignment="0" applyProtection="0"/>
    <xf numFmtId="168" fontId="84" fillId="63" borderId="101" applyNumberFormat="0" applyAlignment="0" applyProtection="0"/>
    <xf numFmtId="169" fontId="84" fillId="63" borderId="101" applyNumberFormat="0" applyAlignment="0" applyProtection="0"/>
    <xf numFmtId="168" fontId="84" fillId="63" borderId="101" applyNumberFormat="0" applyAlignment="0" applyProtection="0"/>
    <xf numFmtId="168" fontId="84" fillId="63" borderId="101" applyNumberFormat="0" applyAlignment="0" applyProtection="0"/>
    <xf numFmtId="169" fontId="84" fillId="63" borderId="101" applyNumberFormat="0" applyAlignment="0" applyProtection="0"/>
    <xf numFmtId="168" fontId="84" fillId="63" borderId="101" applyNumberFormat="0" applyAlignment="0" applyProtection="0"/>
    <xf numFmtId="168" fontId="84" fillId="63" borderId="101" applyNumberFormat="0" applyAlignment="0" applyProtection="0"/>
    <xf numFmtId="169" fontId="84" fillId="63" borderId="101" applyNumberFormat="0" applyAlignment="0" applyProtection="0"/>
    <xf numFmtId="168" fontId="84" fillId="63" borderId="101" applyNumberFormat="0" applyAlignment="0" applyProtection="0"/>
    <xf numFmtId="168" fontId="84" fillId="63" borderId="101" applyNumberFormat="0" applyAlignment="0" applyProtection="0"/>
    <xf numFmtId="169" fontId="84" fillId="63" borderId="101" applyNumberFormat="0" applyAlignment="0" applyProtection="0"/>
    <xf numFmtId="168" fontId="84"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169" fontId="84"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168" fontId="84"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168" fontId="84"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0" fontId="82" fillId="63" borderId="101" applyNumberFormat="0" applyAlignment="0" applyProtection="0"/>
    <xf numFmtId="3" fontId="2" fillId="74" borderId="96" applyFont="0">
      <alignment horizontal="right" vertical="center"/>
      <protection locked="0"/>
    </xf>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 fillId="73" borderId="100" applyNumberFormat="0" applyFont="0" applyAlignment="0" applyProtection="0"/>
    <xf numFmtId="0" fontId="26" fillId="73" borderId="100" applyNumberFormat="0" applyFont="0" applyAlignment="0" applyProtection="0"/>
    <xf numFmtId="0" fontId="2" fillId="73" borderId="100" applyNumberFormat="0" applyFont="0" applyAlignment="0" applyProtection="0"/>
    <xf numFmtId="0" fontId="2"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0" fontId="26" fillId="73" borderId="100" applyNumberFormat="0" applyFont="0" applyAlignment="0" applyProtection="0"/>
    <xf numFmtId="3" fontId="2" fillId="71" borderId="96" applyFont="0">
      <alignment horizontal="right" vertical="center"/>
      <protection locked="0"/>
    </xf>
    <xf numFmtId="0" fontId="65" fillId="42" borderId="99" applyNumberFormat="0" applyAlignment="0" applyProtection="0"/>
    <xf numFmtId="168" fontId="67" fillId="42" borderId="99" applyNumberFormat="0" applyAlignment="0" applyProtection="0"/>
    <xf numFmtId="169" fontId="67" fillId="42" borderId="99" applyNumberFormat="0" applyAlignment="0" applyProtection="0"/>
    <xf numFmtId="168" fontId="67" fillId="42" borderId="99" applyNumberFormat="0" applyAlignment="0" applyProtection="0"/>
    <xf numFmtId="168" fontId="67" fillId="42" borderId="99" applyNumberFormat="0" applyAlignment="0" applyProtection="0"/>
    <xf numFmtId="169" fontId="67" fillId="42" borderId="99" applyNumberFormat="0" applyAlignment="0" applyProtection="0"/>
    <xf numFmtId="168" fontId="67" fillId="42" borderId="99" applyNumberFormat="0" applyAlignment="0" applyProtection="0"/>
    <xf numFmtId="168" fontId="67" fillId="42" borderId="99" applyNumberFormat="0" applyAlignment="0" applyProtection="0"/>
    <xf numFmtId="169" fontId="67" fillId="42" borderId="99" applyNumberFormat="0" applyAlignment="0" applyProtection="0"/>
    <xf numFmtId="168" fontId="67" fillId="42" borderId="99" applyNumberFormat="0" applyAlignment="0" applyProtection="0"/>
    <xf numFmtId="168" fontId="67" fillId="42" borderId="99" applyNumberFormat="0" applyAlignment="0" applyProtection="0"/>
    <xf numFmtId="169" fontId="67" fillId="42" borderId="99" applyNumberFormat="0" applyAlignment="0" applyProtection="0"/>
    <xf numFmtId="168" fontId="67"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169" fontId="67"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168" fontId="67"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168" fontId="67"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65" fillId="42" borderId="99" applyNumberFormat="0" applyAlignment="0" applyProtection="0"/>
    <xf numFmtId="0" fontId="2" fillId="70" borderId="97" applyNumberFormat="0" applyFont="0" applyBorder="0" applyProtection="0">
      <alignment horizontal="left" vertical="center"/>
    </xf>
    <xf numFmtId="9" fontId="2" fillId="70" borderId="96" applyFont="0" applyProtection="0">
      <alignment horizontal="right" vertical="center"/>
    </xf>
    <xf numFmtId="3" fontId="2" fillId="70" borderId="96" applyFont="0" applyProtection="0">
      <alignment horizontal="right" vertical="center"/>
    </xf>
    <xf numFmtId="0" fontId="61" fillId="69" borderId="97" applyFont="0" applyBorder="0">
      <alignment horizontal="center" wrapText="1"/>
    </xf>
    <xf numFmtId="168" fontId="53" fillId="0" borderId="94">
      <alignment horizontal="left" vertical="center"/>
    </xf>
    <xf numFmtId="0" fontId="53" fillId="0" borderId="94">
      <alignment horizontal="left" vertical="center"/>
    </xf>
    <xf numFmtId="0" fontId="53" fillId="0" borderId="94">
      <alignment horizontal="left" vertical="center"/>
    </xf>
    <xf numFmtId="0" fontId="2" fillId="68" borderId="96" applyNumberFormat="0" applyFont="0" applyBorder="0" applyProtection="0">
      <alignment horizontal="center" vertical="center"/>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7" fillId="63" borderId="99" applyNumberFormat="0" applyAlignment="0" applyProtection="0"/>
    <xf numFmtId="168" fontId="39" fillId="63" borderId="99" applyNumberFormat="0" applyAlignment="0" applyProtection="0"/>
    <xf numFmtId="169" fontId="39" fillId="63" borderId="99" applyNumberFormat="0" applyAlignment="0" applyProtection="0"/>
    <xf numFmtId="168" fontId="39" fillId="63" borderId="99" applyNumberFormat="0" applyAlignment="0" applyProtection="0"/>
    <xf numFmtId="168" fontId="39" fillId="63" borderId="99" applyNumberFormat="0" applyAlignment="0" applyProtection="0"/>
    <xf numFmtId="169" fontId="39" fillId="63" borderId="99" applyNumberFormat="0" applyAlignment="0" applyProtection="0"/>
    <xf numFmtId="168" fontId="39" fillId="63" borderId="99" applyNumberFormat="0" applyAlignment="0" applyProtection="0"/>
    <xf numFmtId="168" fontId="39" fillId="63" borderId="99" applyNumberFormat="0" applyAlignment="0" applyProtection="0"/>
    <xf numFmtId="169" fontId="39" fillId="63" borderId="99" applyNumberFormat="0" applyAlignment="0" applyProtection="0"/>
    <xf numFmtId="168" fontId="39" fillId="63" borderId="99" applyNumberFormat="0" applyAlignment="0" applyProtection="0"/>
    <xf numFmtId="168" fontId="39" fillId="63" borderId="99" applyNumberFormat="0" applyAlignment="0" applyProtection="0"/>
    <xf numFmtId="169" fontId="39" fillId="63" borderId="99" applyNumberFormat="0" applyAlignment="0" applyProtection="0"/>
    <xf numFmtId="168" fontId="39"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169" fontId="39"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168" fontId="39"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168" fontId="39"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37" fillId="63" borderId="99" applyNumberFormat="0" applyAlignment="0" applyProtection="0"/>
    <xf numFmtId="0" fontId="1" fillId="0" borderId="0"/>
    <xf numFmtId="169" fontId="25" fillId="36" borderId="0"/>
    <xf numFmtId="0" fontId="2" fillId="0" borderId="0">
      <alignment vertical="center"/>
    </xf>
    <xf numFmtId="166" fontId="1" fillId="0" borderId="0" applyFont="0" applyFill="0" applyBorder="0" applyAlignment="0" applyProtection="0"/>
    <xf numFmtId="0" fontId="128" fillId="0" borderId="0"/>
    <xf numFmtId="0" fontId="1" fillId="0" borderId="0"/>
    <xf numFmtId="0" fontId="1" fillId="0" borderId="0"/>
  </cellStyleXfs>
  <cellXfs count="1000">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13"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5" borderId="3" xfId="0" applyFont="1" applyFill="1" applyBorder="1" applyAlignment="1">
      <alignment horizontal="left" vertical="top" wrapText="1"/>
    </xf>
    <xf numFmtId="1" fontId="15" fillId="35" borderId="3" xfId="2" applyNumberFormat="1" applyFont="1" applyFill="1" applyBorder="1" applyAlignment="1" applyProtection="1">
      <alignment horizontal="left" vertical="top" wrapText="1"/>
    </xf>
    <xf numFmtId="0" fontId="15" fillId="35"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3" xfId="0" applyFont="1" applyBorder="1"/>
    <xf numFmtId="0" fontId="19" fillId="0" borderId="22" xfId="0" applyFont="1" applyBorder="1" applyAlignment="1">
      <alignment horizontal="center" vertical="center" wrapText="1"/>
    </xf>
    <xf numFmtId="0" fontId="4" fillId="0" borderId="54"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5" borderId="23" xfId="13"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0" fillId="0" borderId="0" xfId="0" applyFont="1" applyFill="1"/>
    <xf numFmtId="0" fontId="4" fillId="0" borderId="61"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1"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2" fillId="0" borderId="3" xfId="20960" applyFont="1" applyFill="1" applyBorder="1" applyAlignment="1" applyProtection="1">
      <alignment horizontal="center" vertical="center"/>
    </xf>
    <xf numFmtId="0" fontId="103"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5" borderId="27" xfId="0" applyFont="1" applyFill="1" applyBorder="1" applyAlignment="1">
      <alignment wrapText="1"/>
    </xf>
    <xf numFmtId="0" fontId="4" fillId="0" borderId="9" xfId="0" applyFont="1" applyFill="1" applyBorder="1" applyAlignment="1">
      <alignment vertical="center" wrapText="1"/>
    </xf>
    <xf numFmtId="0" fontId="6" fillId="35" borderId="9" xfId="0" applyFont="1" applyFill="1" applyBorder="1" applyAlignment="1">
      <alignment wrapText="1"/>
    </xf>
    <xf numFmtId="0" fontId="6" fillId="35" borderId="6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7" fillId="0" borderId="1" xfId="0" applyFont="1" applyFill="1" applyBorder="1" applyAlignment="1">
      <alignment horizontal="center"/>
    </xf>
    <xf numFmtId="0" fontId="4" fillId="0" borderId="22" xfId="0" applyFont="1" applyFill="1" applyBorder="1" applyAlignment="1">
      <alignment horizontal="center" vertical="center"/>
    </xf>
    <xf numFmtId="0" fontId="105" fillId="0" borderId="0" xfId="0" applyFont="1" applyFill="1" applyBorder="1" applyAlignment="1"/>
    <xf numFmtId="49" fontId="105" fillId="0" borderId="7" xfId="0" applyNumberFormat="1" applyFont="1" applyFill="1" applyBorder="1" applyAlignment="1">
      <alignment horizontal="right" vertical="center"/>
    </xf>
    <xf numFmtId="49" fontId="105" fillId="0" borderId="74" xfId="0" applyNumberFormat="1" applyFont="1" applyFill="1" applyBorder="1" applyAlignment="1">
      <alignment horizontal="right" vertical="center"/>
    </xf>
    <xf numFmtId="49" fontId="105" fillId="0" borderId="77" xfId="0" applyNumberFormat="1" applyFont="1" applyFill="1" applyBorder="1" applyAlignment="1">
      <alignment horizontal="right" vertical="center"/>
    </xf>
    <xf numFmtId="49" fontId="105" fillId="0" borderId="82" xfId="0" applyNumberFormat="1" applyFont="1" applyFill="1" applyBorder="1" applyAlignment="1">
      <alignment horizontal="right" vertical="center"/>
    </xf>
    <xf numFmtId="0" fontId="105" fillId="0" borderId="0" xfId="0" applyFont="1" applyFill="1" applyBorder="1" applyAlignment="1">
      <alignment horizontal="left"/>
    </xf>
    <xf numFmtId="0" fontId="105" fillId="0" borderId="82" xfId="0" applyNumberFormat="1" applyFont="1" applyFill="1" applyBorder="1" applyAlignment="1">
      <alignment horizontal="right" vertical="center"/>
    </xf>
    <xf numFmtId="49" fontId="105" fillId="0" borderId="0" xfId="0" applyNumberFormat="1" applyFont="1" applyFill="1" applyBorder="1" applyAlignment="1">
      <alignment horizontal="right" vertical="center"/>
    </xf>
    <xf numFmtId="0" fontId="105" fillId="0" borderId="0" xfId="0" applyFont="1" applyFill="1" applyBorder="1" applyAlignment="1">
      <alignment vertical="center" wrapText="1"/>
    </xf>
    <xf numFmtId="0" fontId="105"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3" fontId="9" fillId="2" borderId="23" xfId="0" applyNumberFormat="1" applyFont="1" applyFill="1" applyBorder="1" applyAlignment="1" applyProtection="1">
      <alignment vertical="center"/>
      <protection locked="0"/>
    </xf>
    <xf numFmtId="3" fontId="20" fillId="35" borderId="23" xfId="0" applyNumberFormat="1" applyFont="1" applyFill="1" applyBorder="1" applyAlignment="1">
      <alignment vertical="center" wrapText="1"/>
    </xf>
    <xf numFmtId="3" fontId="20" fillId="35" borderId="24" xfId="0" applyNumberFormat="1" applyFont="1" applyFill="1" applyBorder="1" applyAlignment="1">
      <alignment vertical="center" wrapText="1"/>
    </xf>
    <xf numFmtId="193" fontId="0" fillId="35" borderId="18" xfId="0" applyNumberFormat="1" applyFill="1" applyBorder="1" applyAlignment="1">
      <alignment horizontal="center" vertical="center"/>
    </xf>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6"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5" fillId="36" borderId="0" xfId="20" applyBorder="1"/>
    <xf numFmtId="0" fontId="4" fillId="0" borderId="7" xfId="0" applyFont="1" applyFill="1" applyBorder="1" applyAlignment="1">
      <alignment vertical="center"/>
    </xf>
    <xf numFmtId="0" fontId="4" fillId="0" borderId="96" xfId="0" applyFont="1" applyFill="1" applyBorder="1" applyAlignment="1">
      <alignment vertical="center"/>
    </xf>
    <xf numFmtId="0" fontId="6" fillId="0" borderId="96" xfId="0" applyFont="1" applyFill="1" applyBorder="1" applyAlignment="1">
      <alignment vertical="center"/>
    </xf>
    <xf numFmtId="0" fontId="4" fillId="0" borderId="17" xfId="0" applyFont="1" applyFill="1" applyBorder="1" applyAlignment="1">
      <alignment vertical="center"/>
    </xf>
    <xf numFmtId="0" fontId="4" fillId="0" borderId="92" xfId="0" applyFont="1" applyFill="1" applyBorder="1" applyAlignment="1">
      <alignment vertical="center"/>
    </xf>
    <xf numFmtId="0" fontId="4" fillId="0" borderId="93" xfId="0" applyFont="1" applyFill="1" applyBorder="1" applyAlignment="1">
      <alignment vertical="center"/>
    </xf>
    <xf numFmtId="0" fontId="4" fillId="0" borderId="16"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6" xfId="0" applyFont="1" applyFill="1" applyBorder="1" applyAlignment="1">
      <alignment horizontal="center" vertical="center"/>
    </xf>
    <xf numFmtId="169" fontId="25" fillId="36" borderId="29" xfId="20" applyBorder="1"/>
    <xf numFmtId="169" fontId="25" fillId="36" borderId="108" xfId="20" applyBorder="1"/>
    <xf numFmtId="169" fontId="25" fillId="36" borderId="98" xfId="20" applyBorder="1"/>
    <xf numFmtId="169" fontId="25" fillId="36" borderId="54" xfId="20" applyBorder="1"/>
    <xf numFmtId="0" fontId="4" fillId="3" borderId="61" xfId="0" applyFont="1" applyFill="1" applyBorder="1" applyAlignment="1">
      <alignment horizontal="center" vertical="center"/>
    </xf>
    <xf numFmtId="0" fontId="4" fillId="3" borderId="0" xfId="0" applyFont="1" applyFill="1" applyBorder="1" applyAlignment="1">
      <alignment vertical="center"/>
    </xf>
    <xf numFmtId="0" fontId="4" fillId="0" borderId="67" xfId="0" applyFont="1" applyFill="1" applyBorder="1" applyAlignment="1">
      <alignment horizontal="center" vertical="center"/>
    </xf>
    <xf numFmtId="0" fontId="4" fillId="3" borderId="94" xfId="0" applyFont="1" applyFill="1" applyBorder="1" applyAlignment="1">
      <alignment vertical="center"/>
    </xf>
    <xf numFmtId="0" fontId="14" fillId="3" borderId="109" xfId="0" applyFont="1" applyFill="1" applyBorder="1" applyAlignment="1">
      <alignment horizontal="left"/>
    </xf>
    <xf numFmtId="0" fontId="14" fillId="3" borderId="110" xfId="0" applyFont="1" applyFill="1" applyBorder="1" applyAlignment="1">
      <alignment horizontal="left"/>
    </xf>
    <xf numFmtId="0" fontId="4" fillId="0" borderId="0" xfId="0" applyFont="1"/>
    <xf numFmtId="0" fontId="4" fillId="0" borderId="0" xfId="0" applyFont="1" applyFill="1"/>
    <xf numFmtId="0" fontId="4" fillId="0" borderId="96" xfId="0" applyFont="1" applyFill="1" applyBorder="1" applyAlignment="1">
      <alignment horizontal="center" vertical="center" wrapText="1"/>
    </xf>
    <xf numFmtId="0" fontId="105" fillId="0" borderId="84" xfId="0" applyFont="1" applyFill="1" applyBorder="1" applyAlignment="1">
      <alignment horizontal="right" vertical="center"/>
    </xf>
    <xf numFmtId="0" fontId="4" fillId="0" borderId="111" xfId="0" applyFont="1" applyFill="1" applyBorder="1" applyAlignment="1">
      <alignment horizontal="center" vertical="center" wrapText="1"/>
    </xf>
    <xf numFmtId="0" fontId="6" fillId="3" borderId="112" xfId="0" applyFont="1" applyFill="1" applyBorder="1" applyAlignment="1">
      <alignment vertical="center"/>
    </xf>
    <xf numFmtId="0" fontId="4" fillId="3" borderId="21" xfId="0" applyFont="1" applyFill="1" applyBorder="1" applyAlignment="1">
      <alignment vertical="center"/>
    </xf>
    <xf numFmtId="0" fontId="4" fillId="0" borderId="113" xfId="0" applyFont="1" applyFill="1" applyBorder="1" applyAlignment="1">
      <alignment horizontal="center" vertical="center"/>
    </xf>
    <xf numFmtId="0" fontId="6" fillId="0" borderId="23" xfId="0" applyFont="1" applyFill="1" applyBorder="1" applyAlignment="1">
      <alignment vertical="center"/>
    </xf>
    <xf numFmtId="169" fontId="25" fillId="36" borderId="25" xfId="20" applyBorder="1"/>
    <xf numFmtId="0" fontId="4" fillId="0" borderId="7"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3" xfId="0" applyBorder="1"/>
    <xf numFmtId="0" fontId="0" fillId="0" borderId="22" xfId="0" applyBorder="1"/>
    <xf numFmtId="0" fontId="6" fillId="35" borderId="114" xfId="0" applyFont="1" applyFill="1" applyBorder="1" applyAlignment="1">
      <alignment vertical="center" wrapText="1"/>
    </xf>
    <xf numFmtId="0" fontId="7" fillId="0" borderId="0" xfId="0" applyFont="1" applyFill="1" applyAlignment="1">
      <alignment wrapText="1"/>
    </xf>
    <xf numFmtId="0" fontId="6" fillId="35" borderId="17" xfId="0" applyFont="1" applyFill="1" applyBorder="1" applyAlignment="1">
      <alignment horizontal="center" vertical="center" wrapText="1"/>
    </xf>
    <xf numFmtId="0" fontId="6" fillId="35" borderId="18" xfId="0" applyFont="1" applyFill="1" applyBorder="1" applyAlignment="1">
      <alignment horizontal="center" vertical="center" wrapText="1"/>
    </xf>
    <xf numFmtId="0" fontId="6" fillId="35" borderId="113" xfId="0" applyFont="1" applyFill="1" applyBorder="1" applyAlignment="1">
      <alignment horizontal="left" vertical="center" wrapText="1"/>
    </xf>
    <xf numFmtId="0" fontId="6" fillId="35" borderId="96" xfId="0" applyFont="1" applyFill="1" applyBorder="1" applyAlignment="1">
      <alignment horizontal="left" vertical="center" wrapText="1"/>
    </xf>
    <xf numFmtId="0" fontId="6" fillId="35" borderId="111" xfId="0" applyFont="1" applyFill="1" applyBorder="1" applyAlignment="1">
      <alignment horizontal="left" vertical="center" wrapText="1"/>
    </xf>
    <xf numFmtId="0" fontId="4" fillId="0" borderId="113" xfId="0" applyFont="1" applyFill="1" applyBorder="1" applyAlignment="1">
      <alignment horizontal="right" vertical="center" wrapText="1"/>
    </xf>
    <xf numFmtId="0" fontId="4" fillId="0" borderId="96" xfId="0" applyFont="1" applyFill="1" applyBorder="1" applyAlignment="1">
      <alignment horizontal="left" vertical="center" wrapText="1"/>
    </xf>
    <xf numFmtId="0" fontId="108" fillId="0" borderId="113" xfId="0" applyFont="1" applyFill="1" applyBorder="1" applyAlignment="1">
      <alignment horizontal="right" vertical="center" wrapText="1"/>
    </xf>
    <xf numFmtId="0" fontId="108" fillId="0" borderId="96" xfId="0" applyFont="1" applyFill="1" applyBorder="1" applyAlignment="1">
      <alignment horizontal="left" vertical="center" wrapText="1"/>
    </xf>
    <xf numFmtId="0" fontId="6" fillId="0" borderId="113"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8" fillId="0" borderId="0" xfId="0" applyFont="1" applyFill="1" applyAlignment="1">
      <alignment horizontal="left" vertical="center"/>
    </xf>
    <xf numFmtId="49" fontId="109" fillId="0" borderId="22" xfId="5" applyNumberFormat="1" applyFont="1" applyFill="1" applyBorder="1" applyAlignment="1" applyProtection="1">
      <alignment horizontal="left" vertical="center"/>
      <protection locked="0"/>
    </xf>
    <xf numFmtId="0" fontId="110" fillId="0" borderId="23" xfId="9" applyFont="1" applyFill="1" applyBorder="1" applyAlignment="1" applyProtection="1">
      <alignment horizontal="left" vertical="center" wrapText="1"/>
      <protection locked="0"/>
    </xf>
    <xf numFmtId="0" fontId="19" fillId="0" borderId="113" xfId="0" applyFont="1" applyBorder="1" applyAlignment="1">
      <alignment horizontal="center" vertical="center" wrapText="1"/>
    </xf>
    <xf numFmtId="3" fontId="20" fillId="35" borderId="96" xfId="0" applyNumberFormat="1" applyFont="1" applyFill="1" applyBorder="1" applyAlignment="1">
      <alignment vertical="center" wrapText="1"/>
    </xf>
    <xf numFmtId="3" fontId="20" fillId="35" borderId="111" xfId="0" applyNumberFormat="1" applyFont="1" applyFill="1" applyBorder="1" applyAlignment="1">
      <alignment vertical="center" wrapText="1"/>
    </xf>
    <xf numFmtId="14" fontId="7" fillId="3" borderId="96" xfId="8" quotePrefix="1" applyNumberFormat="1" applyFont="1" applyFill="1" applyBorder="1" applyAlignment="1" applyProtection="1">
      <alignment horizontal="left" vertical="center" wrapText="1" indent="2"/>
      <protection locked="0"/>
    </xf>
    <xf numFmtId="14" fontId="7" fillId="3" borderId="96" xfId="8" quotePrefix="1" applyNumberFormat="1" applyFont="1" applyFill="1" applyBorder="1" applyAlignment="1" applyProtection="1">
      <alignment horizontal="left" vertical="center" wrapText="1" indent="3"/>
      <protection locked="0"/>
    </xf>
    <xf numFmtId="0" fontId="11" fillId="0" borderId="96" xfId="17" applyFill="1" applyBorder="1" applyAlignment="1" applyProtection="1"/>
    <xf numFmtId="49" fontId="108" fillId="0" borderId="113" xfId="0" applyNumberFormat="1" applyFont="1" applyFill="1" applyBorder="1" applyAlignment="1">
      <alignment horizontal="right" vertical="center" wrapText="1"/>
    </xf>
    <xf numFmtId="0" fontId="7" fillId="3" borderId="96" xfId="20960" applyFont="1" applyFill="1" applyBorder="1" applyAlignment="1" applyProtection="1"/>
    <xf numFmtId="0" fontId="102" fillId="0" borderId="96" xfId="20960" applyFont="1" applyFill="1" applyBorder="1" applyAlignment="1" applyProtection="1">
      <alignment horizontal="center" vertical="center"/>
    </xf>
    <xf numFmtId="0" fontId="4" fillId="0" borderId="96" xfId="0" applyFont="1" applyBorder="1"/>
    <xf numFmtId="0" fontId="11" fillId="0" borderId="96" xfId="17" applyFill="1" applyBorder="1" applyAlignment="1" applyProtection="1">
      <alignment horizontal="left" vertical="center" wrapText="1"/>
    </xf>
    <xf numFmtId="49" fontId="108" fillId="0" borderId="96" xfId="0" applyNumberFormat="1" applyFont="1" applyFill="1" applyBorder="1" applyAlignment="1">
      <alignment horizontal="right" vertical="center" wrapText="1"/>
    </xf>
    <xf numFmtId="0" fontId="11" fillId="0" borderId="96" xfId="17" applyFill="1" applyBorder="1" applyAlignment="1" applyProtection="1">
      <alignment horizontal="left" vertical="center"/>
    </xf>
    <xf numFmtId="0" fontId="4" fillId="0" borderId="96" xfId="0" applyFont="1" applyFill="1" applyBorder="1"/>
    <xf numFmtId="0" fontId="19" fillId="0" borderId="113" xfId="0" applyFont="1" applyFill="1" applyBorder="1" applyAlignment="1">
      <alignment horizontal="center" vertical="center" wrapText="1"/>
    </xf>
    <xf numFmtId="10" fontId="7" fillId="0" borderId="96" xfId="20961" applyNumberFormat="1" applyFont="1" applyFill="1" applyBorder="1" applyAlignment="1">
      <alignment horizontal="left" vertical="center" wrapText="1"/>
    </xf>
    <xf numFmtId="10" fontId="4" fillId="0" borderId="96" xfId="20961" applyNumberFormat="1" applyFont="1" applyFill="1" applyBorder="1" applyAlignment="1">
      <alignment horizontal="left" vertical="center" wrapText="1"/>
    </xf>
    <xf numFmtId="10" fontId="6" fillId="35" borderId="96" xfId="0" applyNumberFormat="1" applyFont="1" applyFill="1" applyBorder="1" applyAlignment="1">
      <alignment horizontal="left" vertical="center" wrapText="1"/>
    </xf>
    <xf numFmtId="10" fontId="108" fillId="0" borderId="96" xfId="20961" applyNumberFormat="1" applyFont="1" applyFill="1" applyBorder="1" applyAlignment="1">
      <alignment horizontal="left" vertical="center" wrapText="1"/>
    </xf>
    <xf numFmtId="10" fontId="6" fillId="35" borderId="96" xfId="20961" applyNumberFormat="1" applyFont="1" applyFill="1" applyBorder="1" applyAlignment="1">
      <alignment horizontal="left" vertical="center" wrapText="1"/>
    </xf>
    <xf numFmtId="10" fontId="6" fillId="35" borderId="96" xfId="0" applyNumberFormat="1" applyFont="1" applyFill="1" applyBorder="1" applyAlignment="1">
      <alignment horizontal="center" vertical="center" wrapText="1"/>
    </xf>
    <xf numFmtId="10" fontId="110" fillId="0" borderId="23" xfId="20961" applyNumberFormat="1" applyFont="1" applyFill="1" applyBorder="1" applyAlignment="1" applyProtection="1">
      <alignment horizontal="left" vertical="center"/>
    </xf>
    <xf numFmtId="43" fontId="7" fillId="0" borderId="0" xfId="7" applyFont="1"/>
    <xf numFmtId="0" fontId="106"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3" xfId="0" applyFont="1" applyBorder="1" applyAlignment="1">
      <alignment horizontal="right" vertical="center" wrapText="1"/>
    </xf>
    <xf numFmtId="0" fontId="9" fillId="0" borderId="113" xfId="0" applyFont="1" applyFill="1" applyBorder="1" applyAlignment="1">
      <alignment horizontal="right" vertical="center" wrapText="1"/>
    </xf>
    <xf numFmtId="0" fontId="7" fillId="0" borderId="96" xfId="0" applyFont="1" applyFill="1" applyBorder="1" applyAlignment="1">
      <alignment vertical="center" wrapText="1"/>
    </xf>
    <xf numFmtId="0" fontId="4" fillId="0" borderId="96" xfId="0" applyFont="1" applyBorder="1" applyAlignment="1">
      <alignment vertical="center" wrapText="1"/>
    </xf>
    <xf numFmtId="0" fontId="4" fillId="0" borderId="96" xfId="0" applyFont="1" applyFill="1" applyBorder="1" applyAlignment="1">
      <alignment horizontal="left" vertical="center" wrapText="1" indent="2"/>
    </xf>
    <xf numFmtId="0" fontId="4" fillId="0" borderId="96" xfId="0" applyFont="1" applyFill="1" applyBorder="1" applyAlignment="1">
      <alignment vertical="center" wrapText="1"/>
    </xf>
    <xf numFmtId="3" fontId="20" fillId="35" borderId="97" xfId="0" applyNumberFormat="1" applyFont="1" applyFill="1" applyBorder="1" applyAlignment="1">
      <alignment vertical="center" wrapText="1"/>
    </xf>
    <xf numFmtId="3" fontId="20" fillId="35" borderId="21" xfId="0" applyNumberFormat="1" applyFont="1" applyFill="1" applyBorder="1" applyAlignment="1">
      <alignment vertical="center" wrapText="1"/>
    </xf>
    <xf numFmtId="3" fontId="20" fillId="35" borderId="25" xfId="0" applyNumberFormat="1" applyFont="1" applyFill="1" applyBorder="1" applyAlignment="1">
      <alignment vertical="center" wrapText="1"/>
    </xf>
    <xf numFmtId="3" fontId="20" fillId="35" borderId="36" xfId="0" applyNumberFormat="1" applyFont="1" applyFill="1" applyBorder="1" applyAlignment="1">
      <alignment vertical="center" wrapText="1"/>
    </xf>
    <xf numFmtId="0" fontId="6" fillId="0" borderId="23" xfId="0" applyFont="1" applyBorder="1" applyAlignment="1">
      <alignment vertical="center" wrapText="1"/>
    </xf>
    <xf numFmtId="0" fontId="4" fillId="0" borderId="111" xfId="0" applyFont="1" applyBorder="1" applyAlignment="1"/>
    <xf numFmtId="0" fontId="10" fillId="0" borderId="18" xfId="0" applyFont="1" applyBorder="1" applyAlignment="1">
      <alignment horizontal="center"/>
    </xf>
    <xf numFmtId="0" fontId="10" fillId="0" borderId="111"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9" fillId="0" borderId="113" xfId="0" applyFont="1" applyFill="1" applyBorder="1" applyAlignment="1">
      <alignment horizontal="center" vertical="center" wrapText="1"/>
    </xf>
    <xf numFmtId="0" fontId="15" fillId="0" borderId="96" xfId="0" applyFont="1" applyFill="1" applyBorder="1" applyAlignment="1">
      <alignment horizontal="center" vertical="center" wrapText="1"/>
    </xf>
    <xf numFmtId="0" fontId="16" fillId="0" borderId="96" xfId="0" applyFont="1" applyFill="1" applyBorder="1" applyAlignment="1">
      <alignment horizontal="left" vertical="center" wrapText="1"/>
    </xf>
    <xf numFmtId="193" fontId="7" fillId="0" borderId="96" xfId="0" applyNumberFormat="1" applyFont="1" applyFill="1" applyBorder="1" applyAlignment="1" applyProtection="1">
      <alignment vertical="center" wrapText="1"/>
      <protection locked="0"/>
    </xf>
    <xf numFmtId="0" fontId="7" fillId="0" borderId="96" xfId="0" applyFont="1" applyBorder="1" applyAlignment="1">
      <alignment vertical="center" wrapText="1"/>
    </xf>
    <xf numFmtId="0" fontId="9" fillId="2" borderId="113" xfId="0" applyFont="1" applyFill="1" applyBorder="1" applyAlignment="1">
      <alignment horizontal="right" vertical="center"/>
    </xf>
    <xf numFmtId="0" fontId="9" fillId="2" borderId="96" xfId="0" applyFont="1" applyFill="1" applyBorder="1" applyAlignment="1">
      <alignment vertical="center"/>
    </xf>
    <xf numFmtId="193" fontId="9" fillId="2" borderId="96" xfId="0" applyNumberFormat="1" applyFont="1" applyFill="1" applyBorder="1" applyAlignment="1" applyProtection="1">
      <alignment vertical="center"/>
      <protection locked="0"/>
    </xf>
    <xf numFmtId="0" fontId="15" fillId="0" borderId="113" xfId="0" applyFont="1" applyFill="1" applyBorder="1" applyAlignment="1">
      <alignment horizontal="center" vertical="center" wrapText="1"/>
    </xf>
    <xf numFmtId="14" fontId="4" fillId="0" borderId="0" xfId="0" applyNumberFormat="1" applyFont="1"/>
    <xf numFmtId="10" fontId="4" fillId="0" borderId="96" xfId="20961" applyNumberFormat="1" applyFont="1" applyFill="1" applyBorder="1" applyAlignment="1" applyProtection="1">
      <alignment horizontal="right" vertical="center" wrapText="1"/>
      <protection locked="0"/>
    </xf>
    <xf numFmtId="0" fontId="6" fillId="0" borderId="0" xfId="0" applyFont="1" applyAlignment="1">
      <alignment horizontal="center" wrapText="1"/>
    </xf>
    <xf numFmtId="0" fontId="4" fillId="3" borderId="53" xfId="0" applyFont="1" applyFill="1" applyBorder="1"/>
    <xf numFmtId="0" fontId="4" fillId="3" borderId="116" xfId="0" applyFont="1" applyFill="1" applyBorder="1" applyAlignment="1">
      <alignment wrapText="1"/>
    </xf>
    <xf numFmtId="0" fontId="4" fillId="3" borderId="117" xfId="0" applyFont="1" applyFill="1" applyBorder="1"/>
    <xf numFmtId="0" fontId="6" fillId="3" borderId="11" xfId="0" applyFont="1" applyFill="1" applyBorder="1" applyAlignment="1">
      <alignment horizontal="center" wrapText="1"/>
    </xf>
    <xf numFmtId="0" fontId="4" fillId="0" borderId="96" xfId="0" applyFont="1" applyFill="1" applyBorder="1" applyAlignment="1">
      <alignment horizontal="center"/>
    </xf>
    <xf numFmtId="0" fontId="4" fillId="0" borderId="96" xfId="0" applyFont="1" applyBorder="1" applyAlignment="1">
      <alignment horizontal="center"/>
    </xf>
    <xf numFmtId="0" fontId="4" fillId="3" borderId="61"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0" xfId="0" applyFont="1" applyFill="1" applyBorder="1" applyAlignment="1">
      <alignment horizontal="center" vertical="center" wrapText="1"/>
    </xf>
    <xf numFmtId="0" fontId="4" fillId="0" borderId="113" xfId="0" applyFont="1" applyBorder="1"/>
    <xf numFmtId="0" fontId="4" fillId="0" borderId="96" xfId="0" applyFont="1" applyBorder="1" applyAlignment="1">
      <alignment wrapText="1"/>
    </xf>
    <xf numFmtId="0" fontId="14" fillId="0" borderId="96" xfId="0" applyFont="1" applyBorder="1" applyAlignment="1">
      <alignment horizontal="left" wrapText="1" indent="2"/>
    </xf>
    <xf numFmtId="0" fontId="6" fillId="0" borderId="113" xfId="0" applyFont="1" applyBorder="1"/>
    <xf numFmtId="0" fontId="6" fillId="0" borderId="96" xfId="0" applyFont="1" applyBorder="1" applyAlignment="1">
      <alignment wrapText="1"/>
    </xf>
    <xf numFmtId="0" fontId="3" fillId="3" borderId="6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0" xfId="7" applyNumberFormat="1" applyFont="1" applyFill="1" applyBorder="1"/>
    <xf numFmtId="0" fontId="14" fillId="0" borderId="96"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0" xfId="0" applyFont="1" applyFill="1" applyBorder="1"/>
    <xf numFmtId="0" fontId="6" fillId="0" borderId="22" xfId="0" applyFont="1" applyBorder="1"/>
    <xf numFmtId="0" fontId="6" fillId="0" borderId="23" xfId="0" applyFont="1" applyBorder="1" applyAlignment="1">
      <alignment wrapText="1"/>
    </xf>
    <xf numFmtId="169" fontId="25" fillId="36" borderId="114" xfId="20" applyBorder="1"/>
    <xf numFmtId="0" fontId="9" fillId="2" borderId="104" xfId="0" applyFont="1" applyFill="1" applyBorder="1" applyAlignment="1">
      <alignment horizontal="right" vertical="center"/>
    </xf>
    <xf numFmtId="0" fontId="9" fillId="2" borderId="92" xfId="0" applyFont="1" applyFill="1" applyBorder="1" applyAlignment="1">
      <alignment vertical="center"/>
    </xf>
    <xf numFmtId="193" fontId="9" fillId="2" borderId="92" xfId="0" applyNumberFormat="1" applyFont="1" applyFill="1" applyBorder="1" applyAlignment="1" applyProtection="1">
      <alignment vertical="center"/>
      <protection locked="0"/>
    </xf>
    <xf numFmtId="0" fontId="9" fillId="0" borderId="96" xfId="0" applyFont="1" applyFill="1" applyBorder="1" applyAlignment="1">
      <alignment horizontal="left" vertical="center" wrapText="1"/>
    </xf>
    <xf numFmtId="0" fontId="6" fillId="3" borderId="0" xfId="0" applyFont="1" applyFill="1" applyBorder="1" applyAlignment="1">
      <alignment horizontal="center"/>
    </xf>
    <xf numFmtId="0" fontId="105" fillId="0" borderId="84" xfId="0" applyFont="1" applyFill="1" applyBorder="1" applyAlignment="1">
      <alignment horizontal="left" vertical="center"/>
    </xf>
    <xf numFmtId="0" fontId="105" fillId="0" borderId="82" xfId="0" applyFont="1" applyFill="1" applyBorder="1" applyAlignment="1">
      <alignment vertical="center" wrapText="1"/>
    </xf>
    <xf numFmtId="0" fontId="105" fillId="0" borderId="82" xfId="0" applyFont="1" applyFill="1" applyBorder="1" applyAlignment="1">
      <alignment horizontal="left" vertical="center" wrapText="1"/>
    </xf>
    <xf numFmtId="0" fontId="115" fillId="0" borderId="0" xfId="11" applyFont="1" applyFill="1" applyBorder="1" applyProtection="1"/>
    <xf numFmtId="0" fontId="116" fillId="0" borderId="0" xfId="0" applyFont="1"/>
    <xf numFmtId="0" fontId="115" fillId="0" borderId="0" xfId="11" applyFont="1" applyFill="1" applyBorder="1" applyAlignment="1" applyProtection="1"/>
    <xf numFmtId="0" fontId="117" fillId="0" borderId="0" xfId="11" applyFont="1" applyFill="1" applyBorder="1" applyAlignment="1" applyProtection="1"/>
    <xf numFmtId="0" fontId="116" fillId="0" borderId="0" xfId="0" applyFont="1" applyAlignment="1">
      <alignment wrapText="1"/>
    </xf>
    <xf numFmtId="0" fontId="119" fillId="0" borderId="0" xfId="0" applyFont="1"/>
    <xf numFmtId="0" fontId="116" fillId="0" borderId="0" xfId="0" applyFont="1" applyFill="1"/>
    <xf numFmtId="0" fontId="116" fillId="0" borderId="0" xfId="0" applyFont="1" applyBorder="1"/>
    <xf numFmtId="0" fontId="116" fillId="0" borderId="0" xfId="0" applyFont="1" applyBorder="1" applyAlignment="1">
      <alignment horizontal="left"/>
    </xf>
    <xf numFmtId="0" fontId="118" fillId="0" borderId="127" xfId="0" applyNumberFormat="1" applyFont="1" applyFill="1" applyBorder="1" applyAlignment="1">
      <alignment horizontal="left" vertical="center" wrapText="1"/>
    </xf>
    <xf numFmtId="0" fontId="124" fillId="0" borderId="0" xfId="0" applyFont="1"/>
    <xf numFmtId="49" fontId="105" fillId="0" borderId="96" xfId="0" applyNumberFormat="1" applyFont="1" applyFill="1" applyBorder="1" applyAlignment="1">
      <alignment horizontal="right" vertical="center"/>
    </xf>
    <xf numFmtId="0" fontId="125" fillId="0" borderId="0" xfId="0" applyFont="1" applyFill="1" applyBorder="1" applyAlignment="1"/>
    <xf numFmtId="0" fontId="116" fillId="0" borderId="0" xfId="0" applyFont="1" applyBorder="1" applyAlignment="1">
      <alignment horizontal="left" indent="1"/>
    </xf>
    <xf numFmtId="0" fontId="116" fillId="0" borderId="0" xfId="0" applyFont="1" applyBorder="1" applyAlignment="1">
      <alignment horizontal="left" indent="2"/>
    </xf>
    <xf numFmtId="49" fontId="116" fillId="0" borderId="0" xfId="0" applyNumberFormat="1" applyFont="1" applyBorder="1" applyAlignment="1">
      <alignment horizontal="left" indent="3"/>
    </xf>
    <xf numFmtId="49" fontId="116" fillId="0" borderId="0" xfId="0" applyNumberFormat="1" applyFont="1" applyBorder="1" applyAlignment="1">
      <alignment horizontal="left" indent="1"/>
    </xf>
    <xf numFmtId="49" fontId="116" fillId="0" borderId="0" xfId="0" applyNumberFormat="1" applyFont="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NumberFormat="1" applyFont="1" applyFill="1" applyBorder="1" applyAlignment="1">
      <alignment horizontal="left" wrapText="1" indent="1"/>
    </xf>
    <xf numFmtId="0" fontId="116" fillId="0" borderId="0" xfId="0" applyFont="1" applyFill="1" applyAlignment="1">
      <alignment horizontal="left" vertical="top" wrapText="1"/>
    </xf>
    <xf numFmtId="0" fontId="3" fillId="0" borderId="96" xfId="0" applyFont="1" applyBorder="1" applyAlignment="1">
      <alignment horizontal="center" vertical="center"/>
    </xf>
    <xf numFmtId="0" fontId="129" fillId="3" borderId="96" xfId="21414" applyFont="1" applyFill="1" applyBorder="1" applyAlignment="1">
      <alignment horizontal="left" vertical="center" wrapText="1"/>
    </xf>
    <xf numFmtId="0" fontId="130" fillId="0" borderId="96" xfId="21414" applyFont="1" applyFill="1" applyBorder="1" applyAlignment="1">
      <alignment horizontal="left" vertical="center" wrapText="1" indent="1"/>
    </xf>
    <xf numFmtId="0" fontId="131" fillId="3" borderId="96" xfId="21414" applyFont="1" applyFill="1" applyBorder="1" applyAlignment="1">
      <alignment horizontal="left" vertical="center" wrapText="1"/>
    </xf>
    <xf numFmtId="0" fontId="130" fillId="3" borderId="96" xfId="21414" applyFont="1" applyFill="1" applyBorder="1" applyAlignment="1">
      <alignment horizontal="left" vertical="center" wrapText="1" indent="1"/>
    </xf>
    <xf numFmtId="0" fontId="129" fillId="0" borderId="134" xfId="0" applyFont="1" applyFill="1" applyBorder="1" applyAlignment="1">
      <alignment horizontal="left" vertical="center" wrapText="1"/>
    </xf>
    <xf numFmtId="0" fontId="131" fillId="0" borderId="134" xfId="0" applyFont="1" applyFill="1" applyBorder="1" applyAlignment="1">
      <alignment horizontal="left" vertical="center" wrapText="1"/>
    </xf>
    <xf numFmtId="0" fontId="132" fillId="3" borderId="134" xfId="0" applyFont="1" applyFill="1" applyBorder="1" applyAlignment="1">
      <alignment horizontal="left" vertical="center" wrapText="1" indent="1"/>
    </xf>
    <xf numFmtId="0" fontId="131" fillId="3" borderId="134" xfId="0" applyFont="1" applyFill="1" applyBorder="1" applyAlignment="1">
      <alignment horizontal="left" vertical="center" wrapText="1"/>
    </xf>
    <xf numFmtId="0" fontId="131" fillId="3" borderId="135" xfId="0" applyFont="1" applyFill="1" applyBorder="1" applyAlignment="1">
      <alignment horizontal="left" vertical="center" wrapText="1"/>
    </xf>
    <xf numFmtId="0" fontId="132" fillId="0" borderId="134" xfId="0" applyFont="1" applyFill="1" applyBorder="1" applyAlignment="1">
      <alignment horizontal="left" vertical="center" wrapText="1" indent="1"/>
    </xf>
    <xf numFmtId="0" fontId="132" fillId="0" borderId="96" xfId="21414" applyFont="1" applyFill="1" applyBorder="1" applyAlignment="1">
      <alignment horizontal="left" vertical="center" wrapText="1" indent="1"/>
    </xf>
    <xf numFmtId="0" fontId="131" fillId="0" borderId="96" xfId="21414" applyFont="1" applyFill="1" applyBorder="1" applyAlignment="1">
      <alignment horizontal="left" vertical="center" wrapText="1"/>
    </xf>
    <xf numFmtId="0" fontId="133" fillId="0" borderId="96" xfId="21414" applyFont="1" applyFill="1" applyBorder="1" applyAlignment="1">
      <alignment horizontal="center" vertical="center" wrapText="1"/>
    </xf>
    <xf numFmtId="0" fontId="131" fillId="3" borderId="136" xfId="0" applyFont="1" applyFill="1" applyBorder="1" applyAlignment="1">
      <alignment horizontal="left" vertical="center" wrapText="1"/>
    </xf>
    <xf numFmtId="0" fontId="130" fillId="3" borderId="137" xfId="21414" applyFont="1" applyFill="1" applyBorder="1" applyAlignment="1">
      <alignment horizontal="left" vertical="center" wrapText="1" indent="1"/>
    </xf>
    <xf numFmtId="0" fontId="130" fillId="3" borderId="134" xfId="0" applyFont="1" applyFill="1" applyBorder="1" applyAlignment="1">
      <alignment horizontal="left" vertical="center" wrapText="1" indent="1"/>
    </xf>
    <xf numFmtId="0" fontId="130" fillId="0" borderId="137" xfId="21414" applyFont="1" applyFill="1" applyBorder="1" applyAlignment="1">
      <alignment horizontal="left" vertical="center" wrapText="1" indent="1"/>
    </xf>
    <xf numFmtId="0" fontId="131" fillId="0" borderId="134" xfId="0" applyFont="1" applyBorder="1" applyAlignment="1">
      <alignment horizontal="left" vertical="center" wrapText="1"/>
    </xf>
    <xf numFmtId="0" fontId="130" fillId="0" borderId="134" xfId="0" applyFont="1" applyBorder="1" applyAlignment="1">
      <alignment horizontal="left" vertical="center" wrapText="1" indent="1"/>
    </xf>
    <xf numFmtId="0" fontId="130" fillId="0" borderId="135" xfId="0" applyFont="1" applyBorder="1" applyAlignment="1">
      <alignment horizontal="left" vertical="center" wrapText="1" indent="1"/>
    </xf>
    <xf numFmtId="0" fontId="131" fillId="0" borderId="137" xfId="21414" applyFont="1" applyFill="1" applyBorder="1" applyAlignment="1">
      <alignment horizontal="left" vertical="center" wrapText="1"/>
    </xf>
    <xf numFmtId="0" fontId="131" fillId="3" borderId="137" xfId="21414" applyFont="1" applyFill="1" applyBorder="1" applyAlignment="1">
      <alignment horizontal="left" vertical="center" wrapText="1"/>
    </xf>
    <xf numFmtId="0" fontId="133" fillId="0" borderId="137" xfId="21414" applyFont="1" applyFill="1" applyBorder="1" applyAlignment="1">
      <alignment horizontal="center" vertical="center" wrapText="1"/>
    </xf>
    <xf numFmtId="0" fontId="131" fillId="0" borderId="137" xfId="21414" applyFont="1" applyBorder="1" applyAlignment="1">
      <alignment horizontal="left" vertical="center" wrapText="1"/>
    </xf>
    <xf numFmtId="0" fontId="130" fillId="0" borderId="134" xfId="0" applyFont="1" applyFill="1" applyBorder="1" applyAlignment="1">
      <alignment horizontal="left" vertical="center" wrapText="1" indent="1"/>
    </xf>
    <xf numFmtId="0" fontId="134" fillId="0" borderId="137" xfId="0" applyFont="1" applyBorder="1" applyAlignment="1">
      <alignment horizontal="left"/>
    </xf>
    <xf numFmtId="0" fontId="131" fillId="0" borderId="137" xfId="0" applyFont="1" applyFill="1" applyBorder="1" applyAlignment="1">
      <alignment horizontal="left" vertical="center" wrapText="1"/>
    </xf>
    <xf numFmtId="0" fontId="0" fillId="0" borderId="0" xfId="0" applyAlignment="1">
      <alignment horizontal="left" vertical="center"/>
    </xf>
    <xf numFmtId="0" fontId="9" fillId="0" borderId="137" xfId="0" applyFont="1" applyFill="1" applyBorder="1" applyAlignment="1" applyProtection="1">
      <alignment horizontal="center" vertical="center" wrapText="1"/>
    </xf>
    <xf numFmtId="0" fontId="131" fillId="0" borderId="142" xfId="0" applyFont="1" applyFill="1" applyBorder="1" applyAlignment="1">
      <alignment horizontal="justify" vertical="center" wrapText="1"/>
    </xf>
    <xf numFmtId="0" fontId="130" fillId="0" borderId="136" xfId="0" applyFont="1" applyFill="1" applyBorder="1" applyAlignment="1">
      <alignment horizontal="left" vertical="center" wrapText="1" indent="1"/>
    </xf>
    <xf numFmtId="0" fontId="130" fillId="0" borderId="135" xfId="0" applyFont="1" applyFill="1" applyBorder="1" applyAlignment="1">
      <alignment horizontal="left" vertical="center" wrapText="1" indent="1"/>
    </xf>
    <xf numFmtId="0" fontId="131" fillId="0" borderId="134" xfId="0" applyFont="1" applyFill="1" applyBorder="1" applyAlignment="1">
      <alignment horizontal="justify" vertical="center" wrapText="1"/>
    </xf>
    <xf numFmtId="0" fontId="129" fillId="0" borderId="134" xfId="0" applyFont="1" applyFill="1" applyBorder="1" applyAlignment="1">
      <alignment horizontal="justify" vertical="center" wrapText="1"/>
    </xf>
    <xf numFmtId="0" fontId="131" fillId="3" borderId="134" xfId="0" applyFont="1" applyFill="1" applyBorder="1" applyAlignment="1">
      <alignment horizontal="justify" vertical="center" wrapText="1"/>
    </xf>
    <xf numFmtId="0" fontId="131" fillId="0" borderId="135" xfId="0" applyFont="1" applyFill="1" applyBorder="1" applyAlignment="1">
      <alignment horizontal="justify" vertical="center" wrapText="1"/>
    </xf>
    <xf numFmtId="0" fontId="131" fillId="0" borderId="136" xfId="0" applyFont="1" applyFill="1" applyBorder="1" applyAlignment="1">
      <alignment horizontal="justify" vertical="center" wrapText="1"/>
    </xf>
    <xf numFmtId="0" fontId="131" fillId="0" borderId="137" xfId="21414" applyFont="1" applyFill="1" applyBorder="1" applyAlignment="1">
      <alignment horizontal="justify" vertical="center" wrapText="1"/>
    </xf>
    <xf numFmtId="0" fontId="132" fillId="0" borderId="128" xfId="0" applyFont="1" applyFill="1" applyBorder="1" applyAlignment="1">
      <alignment horizontal="left" vertical="center" wrapText="1" indent="1"/>
    </xf>
    <xf numFmtId="0" fontId="129" fillId="0" borderId="134" xfId="0" applyFont="1" applyFill="1" applyBorder="1" applyAlignment="1">
      <alignment vertical="center" wrapText="1"/>
    </xf>
    <xf numFmtId="0" fontId="131" fillId="0" borderId="134" xfId="0" applyFont="1" applyFill="1" applyBorder="1" applyAlignment="1">
      <alignment vertical="center" wrapText="1"/>
    </xf>
    <xf numFmtId="0" fontId="131" fillId="0" borderId="137" xfId="21414" applyFont="1" applyFill="1" applyBorder="1" applyAlignment="1">
      <alignment vertical="center" wrapText="1"/>
    </xf>
    <xf numFmtId="0" fontId="9" fillId="0" borderId="111" xfId="0" applyFont="1" applyFill="1" applyBorder="1" applyAlignment="1" applyProtection="1">
      <alignment horizontal="center" vertical="center" wrapText="1"/>
    </xf>
    <xf numFmtId="0" fontId="0" fillId="0" borderId="137" xfId="0" applyBorder="1" applyAlignment="1">
      <alignment horizontal="center"/>
    </xf>
    <xf numFmtId="0" fontId="15" fillId="0" borderId="137" xfId="0" applyNumberFormat="1" applyFont="1" applyFill="1" applyBorder="1" applyAlignment="1">
      <alignment vertical="center" wrapText="1"/>
    </xf>
    <xf numFmtId="0" fontId="7" fillId="0" borderId="137" xfId="0" applyNumberFormat="1" applyFont="1" applyFill="1" applyBorder="1" applyAlignment="1">
      <alignment horizontal="left" vertical="center" wrapText="1" indent="1"/>
    </xf>
    <xf numFmtId="0" fontId="3" fillId="0" borderId="137" xfId="0" applyFont="1" applyBorder="1" applyAlignment="1">
      <alignment vertical="center"/>
    </xf>
    <xf numFmtId="0" fontId="135" fillId="0" borderId="137" xfId="0" applyFont="1" applyFill="1" applyBorder="1" applyAlignment="1" applyProtection="1">
      <alignment horizontal="left" vertical="center" indent="1"/>
      <protection locked="0"/>
    </xf>
    <xf numFmtId="0" fontId="136" fillId="0" borderId="137" xfId="0" applyFont="1" applyFill="1" applyBorder="1" applyAlignment="1" applyProtection="1">
      <alignment horizontal="left" vertical="center" indent="3"/>
      <protection locked="0"/>
    </xf>
    <xf numFmtId="0" fontId="137" fillId="0" borderId="137" xfId="0" applyFont="1" applyFill="1" applyBorder="1" applyAlignment="1" applyProtection="1">
      <alignment horizontal="left" vertical="center" indent="3"/>
      <protection locked="0"/>
    </xf>
    <xf numFmtId="0" fontId="3" fillId="0" borderId="137" xfId="0" applyFont="1" applyFill="1" applyBorder="1" applyAlignment="1">
      <alignment vertical="center"/>
    </xf>
    <xf numFmtId="0" fontId="3" fillId="0" borderId="137" xfId="0" applyFont="1" applyBorder="1"/>
    <xf numFmtId="0" fontId="0" fillId="0" borderId="0" xfId="0" applyAlignment="1">
      <alignment horizontal="center"/>
    </xf>
    <xf numFmtId="193" fontId="9" fillId="0" borderId="0" xfId="0" applyNumberFormat="1" applyFont="1" applyFill="1" applyBorder="1" applyAlignment="1" applyProtection="1">
      <alignment horizontal="right"/>
    </xf>
    <xf numFmtId="49" fontId="105" fillId="0" borderId="137" xfId="0" applyNumberFormat="1" applyFont="1" applyFill="1" applyBorder="1" applyAlignment="1">
      <alignment horizontal="right" vertical="center"/>
    </xf>
    <xf numFmtId="0" fontId="0" fillId="0" borderId="137" xfId="0" applyBorder="1" applyAlignment="1">
      <alignment horizontal="center" vertical="center"/>
    </xf>
    <xf numFmtId="0" fontId="0" fillId="0" borderId="141" xfId="0" applyBorder="1" applyAlignment="1">
      <alignment horizontal="center"/>
    </xf>
    <xf numFmtId="0" fontId="130" fillId="0" borderId="141" xfId="21414" applyFont="1" applyFill="1" applyBorder="1" applyAlignment="1">
      <alignment horizontal="left" vertical="center" wrapText="1" indent="1"/>
    </xf>
    <xf numFmtId="0" fontId="130" fillId="3" borderId="137" xfId="0" applyFont="1" applyFill="1" applyBorder="1" applyAlignment="1">
      <alignment horizontal="left" vertical="center" wrapText="1" indent="1"/>
    </xf>
    <xf numFmtId="0" fontId="131" fillId="0" borderId="137" xfId="0" applyFont="1" applyBorder="1" applyAlignment="1">
      <alignment horizontal="left" vertical="center" wrapText="1"/>
    </xf>
    <xf numFmtId="0" fontId="130" fillId="0" borderId="137" xfId="0" applyFont="1" applyBorder="1" applyAlignment="1">
      <alignment horizontal="left" vertical="center" wrapText="1" indent="1"/>
    </xf>
    <xf numFmtId="0" fontId="130" fillId="0" borderId="137" xfId="0" applyFont="1" applyFill="1" applyBorder="1" applyAlignment="1">
      <alignment horizontal="left" vertical="center" wrapText="1" indent="1"/>
    </xf>
    <xf numFmtId="0" fontId="132" fillId="3" borderId="137" xfId="0" applyFont="1" applyFill="1" applyBorder="1" applyAlignment="1">
      <alignment horizontal="left" vertical="center" wrapText="1" indent="1"/>
    </xf>
    <xf numFmtId="0" fontId="132" fillId="0" borderId="137" xfId="0" applyFont="1" applyFill="1" applyBorder="1" applyAlignment="1">
      <alignment horizontal="left" vertical="center" wrapText="1" indent="1"/>
    </xf>
    <xf numFmtId="0" fontId="119" fillId="0" borderId="137" xfId="0" applyFont="1" applyBorder="1"/>
    <xf numFmtId="49" fontId="121" fillId="0" borderId="137" xfId="5" applyNumberFormat="1" applyFont="1" applyFill="1" applyBorder="1" applyAlignment="1" applyProtection="1">
      <alignment horizontal="right" vertical="center"/>
      <protection locked="0"/>
    </xf>
    <xf numFmtId="0" fontId="120" fillId="3" borderId="137" xfId="13" applyFont="1" applyFill="1" applyBorder="1" applyAlignment="1" applyProtection="1">
      <alignment horizontal="left" vertical="center" wrapText="1"/>
      <protection locked="0"/>
    </xf>
    <xf numFmtId="49" fontId="120" fillId="3" borderId="137" xfId="5" applyNumberFormat="1" applyFont="1" applyFill="1" applyBorder="1" applyAlignment="1" applyProtection="1">
      <alignment horizontal="right" vertical="center"/>
      <protection locked="0"/>
    </xf>
    <xf numFmtId="0" fontId="120" fillId="0" borderId="137" xfId="13" applyFont="1" applyFill="1" applyBorder="1" applyAlignment="1" applyProtection="1">
      <alignment horizontal="left" vertical="center" wrapText="1"/>
      <protection locked="0"/>
    </xf>
    <xf numFmtId="49" fontId="120" fillId="0" borderId="137" xfId="5" applyNumberFormat="1" applyFont="1" applyFill="1" applyBorder="1" applyAlignment="1" applyProtection="1">
      <alignment horizontal="right" vertical="center"/>
      <protection locked="0"/>
    </xf>
    <xf numFmtId="0" fontId="122" fillId="0" borderId="137" xfId="13" applyFont="1" applyFill="1" applyBorder="1" applyAlignment="1" applyProtection="1">
      <alignment horizontal="left" vertical="center" wrapText="1"/>
      <protection locked="0"/>
    </xf>
    <xf numFmtId="0" fontId="119" fillId="0" borderId="137" xfId="0" applyFont="1" applyBorder="1" applyAlignment="1">
      <alignment horizontal="center" vertical="center" wrapText="1"/>
    </xf>
    <xf numFmtId="0" fontId="119" fillId="0" borderId="137" xfId="0" applyFont="1" applyFill="1" applyBorder="1" applyAlignment="1">
      <alignment horizontal="center" vertical="center" wrapText="1"/>
    </xf>
    <xf numFmtId="166" fontId="115" fillId="35" borderId="145" xfId="21413" applyFont="1" applyFill="1" applyBorder="1"/>
    <xf numFmtId="0" fontId="115" fillId="0" borderId="145" xfId="0" applyFont="1" applyBorder="1"/>
    <xf numFmtId="0" fontId="115" fillId="0" borderId="145" xfId="0" applyFont="1" applyFill="1" applyBorder="1"/>
    <xf numFmtId="0" fontId="115" fillId="0" borderId="145" xfId="0" applyFont="1" applyBorder="1" applyAlignment="1">
      <alignment horizontal="left" indent="8"/>
    </xf>
    <xf numFmtId="0" fontId="115" fillId="0" borderId="145" xfId="0" applyFont="1" applyBorder="1" applyAlignment="1">
      <alignment wrapText="1"/>
    </xf>
    <xf numFmtId="0" fontId="118" fillId="0" borderId="145" xfId="0" applyFont="1" applyBorder="1"/>
    <xf numFmtId="49" fontId="121" fillId="0" borderId="145" xfId="5" applyNumberFormat="1" applyFont="1" applyFill="1" applyBorder="1" applyAlignment="1" applyProtection="1">
      <alignment horizontal="right" vertical="center" wrapText="1"/>
      <protection locked="0"/>
    </xf>
    <xf numFmtId="49" fontId="120" fillId="3" borderId="145" xfId="5" applyNumberFormat="1" applyFont="1" applyFill="1" applyBorder="1" applyAlignment="1" applyProtection="1">
      <alignment horizontal="right" vertical="center" wrapText="1"/>
      <protection locked="0"/>
    </xf>
    <xf numFmtId="49" fontId="120" fillId="0" borderId="145" xfId="5" applyNumberFormat="1" applyFont="1" applyFill="1" applyBorder="1" applyAlignment="1" applyProtection="1">
      <alignment horizontal="right" vertical="center" wrapText="1"/>
      <protection locked="0"/>
    </xf>
    <xf numFmtId="0" fontId="115" fillId="0" borderId="145" xfId="0" applyFont="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5"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8" fillId="0" borderId="145" xfId="0" applyFont="1" applyFill="1" applyBorder="1"/>
    <xf numFmtId="0" fontId="115" fillId="0" borderId="145" xfId="0" applyNumberFormat="1" applyFont="1" applyFill="1" applyBorder="1" applyAlignment="1">
      <alignment horizontal="left" vertical="center" wrapText="1"/>
    </xf>
    <xf numFmtId="0" fontId="118" fillId="0" borderId="145" xfId="0" applyFont="1" applyFill="1" applyBorder="1" applyAlignment="1">
      <alignment horizontal="left" wrapText="1" indent="1"/>
    </xf>
    <xf numFmtId="0" fontId="118" fillId="0" borderId="145" xfId="0" applyFont="1" applyFill="1" applyBorder="1" applyAlignment="1">
      <alignment horizontal="left" vertical="center" indent="1"/>
    </xf>
    <xf numFmtId="0" fontId="115" fillId="0" borderId="145" xfId="0" applyFont="1" applyFill="1" applyBorder="1" applyAlignment="1">
      <alignment horizontal="left" wrapText="1" indent="1"/>
    </xf>
    <xf numFmtId="0" fontId="115" fillId="0" borderId="145" xfId="0" applyFont="1" applyFill="1" applyBorder="1" applyAlignment="1">
      <alignment horizontal="left" indent="1"/>
    </xf>
    <xf numFmtId="0" fontId="115" fillId="0" borderId="145" xfId="0" applyFont="1" applyFill="1" applyBorder="1" applyAlignment="1">
      <alignment horizontal="left" wrapText="1" indent="4"/>
    </xf>
    <xf numFmtId="0" fontId="115" fillId="0" borderId="145" xfId="0" applyNumberFormat="1" applyFont="1" applyFill="1" applyBorder="1" applyAlignment="1">
      <alignment horizontal="left" indent="3"/>
    </xf>
    <xf numFmtId="0" fontId="118" fillId="0" borderId="145" xfId="0" applyFont="1" applyFill="1" applyBorder="1" applyAlignment="1">
      <alignment horizontal="left" indent="1"/>
    </xf>
    <xf numFmtId="0" fontId="119" fillId="0" borderId="145" xfId="0" applyFont="1" applyFill="1" applyBorder="1" applyAlignment="1">
      <alignment horizontal="center" vertical="center" wrapText="1"/>
    </xf>
    <xf numFmtId="0" fontId="115" fillId="78" borderId="145" xfId="0" applyFont="1" applyFill="1" applyBorder="1"/>
    <xf numFmtId="0" fontId="118" fillId="0" borderId="7" xfId="0" applyFont="1" applyBorder="1"/>
    <xf numFmtId="0" fontId="115" fillId="0" borderId="145" xfId="0" applyFont="1" applyFill="1" applyBorder="1" applyAlignment="1">
      <alignment horizontal="left" wrapText="1" indent="2"/>
    </xf>
    <xf numFmtId="0" fontId="115" fillId="0" borderId="145" xfId="0" applyFont="1" applyFill="1" applyBorder="1" applyAlignment="1">
      <alignment horizontal="left" wrapText="1"/>
    </xf>
    <xf numFmtId="0" fontId="115" fillId="0" borderId="0" xfId="0" applyFont="1" applyBorder="1"/>
    <xf numFmtId="0" fontId="115" fillId="0" borderId="145" xfId="0" applyFont="1" applyBorder="1" applyAlignment="1">
      <alignment horizontal="left" indent="1"/>
    </xf>
    <xf numFmtId="0" fontId="115" fillId="0" borderId="145" xfId="0" applyFont="1" applyBorder="1" applyAlignment="1">
      <alignment horizontal="center"/>
    </xf>
    <xf numFmtId="0" fontId="115" fillId="0" borderId="0" xfId="0" applyFont="1" applyBorder="1" applyAlignment="1">
      <alignment horizontal="center" vertical="center"/>
    </xf>
    <xf numFmtId="0" fontId="115" fillId="0" borderId="145" xfId="0" applyFont="1" applyFill="1" applyBorder="1" applyAlignment="1">
      <alignment horizontal="center" vertical="center" wrapText="1"/>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2" xfId="0" applyFont="1" applyBorder="1" applyAlignment="1">
      <alignment wrapText="1"/>
    </xf>
    <xf numFmtId="0" fontId="115" fillId="0" borderId="7" xfId="0" applyFont="1" applyBorder="1" applyAlignment="1">
      <alignment wrapText="1"/>
    </xf>
    <xf numFmtId="0" fontId="115" fillId="0" borderId="0" xfId="0" applyFont="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143" xfId="0" applyFont="1" applyFill="1" applyBorder="1" applyAlignment="1">
      <alignment horizontal="center" vertical="center" wrapText="1"/>
    </xf>
    <xf numFmtId="0" fontId="115" fillId="0" borderId="0" xfId="0" applyFont="1" applyFill="1"/>
    <xf numFmtId="49" fontId="115" fillId="0" borderId="151" xfId="0" applyNumberFormat="1" applyFont="1" applyFill="1" applyBorder="1" applyAlignment="1">
      <alignment horizontal="left" wrapText="1" indent="1"/>
    </xf>
    <xf numFmtId="49" fontId="115" fillId="0" borderId="154" xfId="0" applyNumberFormat="1" applyFont="1" applyFill="1" applyBorder="1" applyAlignment="1">
      <alignment horizontal="left" wrapText="1" indent="1"/>
    </xf>
    <xf numFmtId="49" fontId="115" fillId="0" borderId="154" xfId="0" applyNumberFormat="1" applyFont="1" applyFill="1" applyBorder="1" applyAlignment="1">
      <alignment horizontal="left" wrapText="1" indent="3"/>
    </xf>
    <xf numFmtId="49" fontId="115" fillId="0" borderId="154" xfId="0" applyNumberFormat="1" applyFont="1" applyFill="1" applyBorder="1" applyAlignment="1">
      <alignment horizontal="left" wrapText="1" indent="2"/>
    </xf>
    <xf numFmtId="49" fontId="115" fillId="0" borderId="154" xfId="0" applyNumberFormat="1" applyFont="1" applyFill="1" applyBorder="1" applyAlignment="1">
      <alignment horizontal="left" vertical="top" wrapText="1" indent="2"/>
    </xf>
    <xf numFmtId="49" fontId="115" fillId="0" borderId="154" xfId="0" applyNumberFormat="1" applyFont="1" applyFill="1" applyBorder="1" applyAlignment="1">
      <alignment horizontal="left" indent="1"/>
    </xf>
    <xf numFmtId="49" fontId="115" fillId="0" borderId="154" xfId="0" applyNumberFormat="1" applyFont="1" applyFill="1" applyBorder="1" applyAlignment="1">
      <alignment horizontal="left" indent="3"/>
    </xf>
    <xf numFmtId="0" fontId="115" fillId="0" borderId="154" xfId="0" applyFont="1" applyBorder="1" applyAlignment="1">
      <alignment horizontal="left" indent="2"/>
    </xf>
    <xf numFmtId="0" fontId="115" fillId="0" borderId="154" xfId="0" applyFont="1" applyBorder="1" applyAlignment="1">
      <alignment horizontal="left" indent="1"/>
    </xf>
    <xf numFmtId="0" fontId="118" fillId="0" borderId="62" xfId="0" applyFont="1" applyBorder="1"/>
    <xf numFmtId="0" fontId="115" fillId="0" borderId="0" xfId="0" applyFont="1" applyBorder="1" applyAlignment="1">
      <alignment wrapText="1"/>
    </xf>
    <xf numFmtId="0" fontId="115" fillId="0" borderId="0" xfId="0" applyFont="1" applyAlignment="1">
      <alignment horizontal="center" vertical="center"/>
    </xf>
    <xf numFmtId="0" fontId="115" fillId="0" borderId="0" xfId="0" applyFont="1" applyBorder="1" applyAlignment="1">
      <alignment horizontal="left"/>
    </xf>
    <xf numFmtId="0" fontId="118" fillId="0" borderId="145" xfId="0" applyNumberFormat="1" applyFont="1" applyFill="1" applyBorder="1" applyAlignment="1">
      <alignment horizontal="left" vertical="center"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18" fillId="0" borderId="145"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32" xfId="0" applyNumberFormat="1" applyFont="1" applyFill="1" applyBorder="1" applyAlignment="1">
      <alignment horizontal="left" vertical="center" wrapText="1" indent="1" readingOrder="1"/>
    </xf>
    <xf numFmtId="0" fontId="118" fillId="0" borderId="145" xfId="0" applyNumberFormat="1" applyFont="1" applyFill="1" applyBorder="1" applyAlignment="1">
      <alignment vertical="center" wrapText="1" readingOrder="1"/>
    </xf>
    <xf numFmtId="0" fontId="115" fillId="0" borderId="133" xfId="0" applyNumberFormat="1" applyFont="1" applyFill="1" applyBorder="1" applyAlignment="1">
      <alignment vertical="center" wrapText="1" readingOrder="1"/>
    </xf>
    <xf numFmtId="0" fontId="115" fillId="0" borderId="132" xfId="0" applyNumberFormat="1" applyFont="1" applyFill="1" applyBorder="1" applyAlignment="1">
      <alignment vertical="center" wrapText="1" readingOrder="1"/>
    </xf>
    <xf numFmtId="0" fontId="115" fillId="0" borderId="131" xfId="0" applyNumberFormat="1" applyFont="1" applyFill="1" applyBorder="1" applyAlignment="1">
      <alignment vertical="center" wrapText="1" readingOrder="1"/>
    </xf>
    <xf numFmtId="0" fontId="138" fillId="0" borderId="7" xfId="0" applyFont="1" applyBorder="1"/>
    <xf numFmtId="0" fontId="105" fillId="0" borderId="145" xfId="0" applyFont="1" applyFill="1" applyBorder="1" applyAlignment="1">
      <alignment vertical="center" wrapText="1"/>
    </xf>
    <xf numFmtId="0" fontId="105" fillId="0" borderId="145" xfId="0" applyFont="1" applyBorder="1" applyAlignment="1">
      <alignment horizontal="left" vertical="center" wrapText="1"/>
    </xf>
    <xf numFmtId="0" fontId="105" fillId="0" borderId="145" xfId="0" applyFont="1" applyBorder="1" applyAlignment="1">
      <alignment horizontal="left" indent="2"/>
    </xf>
    <xf numFmtId="0" fontId="105" fillId="0" borderId="145" xfId="0" applyNumberFormat="1" applyFont="1" applyFill="1" applyBorder="1" applyAlignment="1">
      <alignment vertical="center" wrapText="1"/>
    </xf>
    <xf numFmtId="0" fontId="105" fillId="0" borderId="145" xfId="0" applyNumberFormat="1" applyFont="1" applyFill="1" applyBorder="1" applyAlignment="1">
      <alignment horizontal="left" vertical="center" indent="1"/>
    </xf>
    <xf numFmtId="0" fontId="105" fillId="0" borderId="145" xfId="0" applyNumberFormat="1" applyFont="1" applyFill="1" applyBorder="1" applyAlignment="1">
      <alignment horizontal="left" vertical="center" wrapText="1" indent="1"/>
    </xf>
    <xf numFmtId="0" fontId="105" fillId="0" borderId="145" xfId="0" applyNumberFormat="1" applyFont="1" applyFill="1" applyBorder="1" applyAlignment="1">
      <alignment horizontal="right" vertical="center"/>
    </xf>
    <xf numFmtId="49" fontId="105" fillId="0" borderId="145" xfId="0" applyNumberFormat="1" applyFont="1" applyFill="1" applyBorder="1" applyAlignment="1">
      <alignment horizontal="right" vertical="center"/>
    </xf>
    <xf numFmtId="49" fontId="105" fillId="0" borderId="145" xfId="0" applyNumberFormat="1" applyFont="1" applyFill="1" applyBorder="1" applyAlignment="1">
      <alignment vertical="top" wrapText="1"/>
    </xf>
    <xf numFmtId="49" fontId="105" fillId="0" borderId="145" xfId="0" applyNumberFormat="1" applyFont="1" applyFill="1" applyBorder="1" applyAlignment="1">
      <alignment horizontal="left" vertical="top" wrapText="1" indent="2"/>
    </xf>
    <xf numFmtId="49" fontId="105" fillId="0" borderId="145" xfId="0" applyNumberFormat="1" applyFont="1" applyFill="1" applyBorder="1" applyAlignment="1">
      <alignment horizontal="left" vertical="center" wrapText="1" indent="3"/>
    </xf>
    <xf numFmtId="49" fontId="105" fillId="0" borderId="145" xfId="0" applyNumberFormat="1" applyFont="1" applyFill="1" applyBorder="1" applyAlignment="1">
      <alignment horizontal="left" wrapText="1" indent="2"/>
    </xf>
    <xf numFmtId="49" fontId="105" fillId="0" borderId="145" xfId="0" applyNumberFormat="1" applyFont="1" applyFill="1" applyBorder="1" applyAlignment="1">
      <alignment horizontal="left" vertical="top" wrapText="1"/>
    </xf>
    <xf numFmtId="49" fontId="105" fillId="0" borderId="145" xfId="0" applyNumberFormat="1" applyFont="1" applyFill="1" applyBorder="1" applyAlignment="1">
      <alignment horizontal="left" wrapText="1" indent="3"/>
    </xf>
    <xf numFmtId="49" fontId="105" fillId="0" borderId="145" xfId="0" applyNumberFormat="1" applyFont="1" applyFill="1" applyBorder="1" applyAlignment="1">
      <alignment vertical="center"/>
    </xf>
    <xf numFmtId="0" fontId="105" fillId="0" borderId="145" xfId="0" applyFont="1" applyFill="1" applyBorder="1" applyAlignment="1">
      <alignment horizontal="left" vertical="center" wrapText="1"/>
    </xf>
    <xf numFmtId="49" fontId="105" fillId="0" borderId="145" xfId="0" applyNumberFormat="1" applyFont="1" applyFill="1" applyBorder="1" applyAlignment="1">
      <alignment horizontal="left" indent="3"/>
    </xf>
    <xf numFmtId="0" fontId="105" fillId="0" borderId="145" xfId="0" applyFont="1" applyBorder="1" applyAlignment="1">
      <alignment horizontal="left" indent="1"/>
    </xf>
    <xf numFmtId="0" fontId="105" fillId="0" borderId="145" xfId="0" applyNumberFormat="1" applyFont="1" applyFill="1" applyBorder="1" applyAlignment="1">
      <alignment horizontal="left" vertical="center" wrapText="1"/>
    </xf>
    <xf numFmtId="0" fontId="105" fillId="0" borderId="145" xfId="0" applyFont="1" applyFill="1" applyBorder="1" applyAlignment="1">
      <alignment horizontal="left" wrapText="1" indent="2"/>
    </xf>
    <xf numFmtId="0" fontId="105" fillId="0" borderId="145" xfId="0" applyFont="1" applyBorder="1" applyAlignment="1">
      <alignment horizontal="left" vertical="top" wrapText="1"/>
    </xf>
    <xf numFmtId="0" fontId="104" fillId="0" borderId="7" xfId="0" applyFont="1" applyBorder="1" applyAlignment="1">
      <alignment wrapText="1"/>
    </xf>
    <xf numFmtId="0" fontId="105" fillId="0" borderId="145" xfId="0" applyFont="1" applyBorder="1" applyAlignment="1">
      <alignment horizontal="left" vertical="top" wrapText="1" indent="2"/>
    </xf>
    <xf numFmtId="0" fontId="105" fillId="0" borderId="145" xfId="0" applyFont="1" applyBorder="1" applyAlignment="1">
      <alignment horizontal="left" wrapText="1"/>
    </xf>
    <xf numFmtId="0" fontId="105" fillId="0" borderId="145" xfId="12672" applyFont="1" applyFill="1" applyBorder="1" applyAlignment="1">
      <alignment horizontal="left" vertical="center" wrapText="1" indent="2"/>
    </xf>
    <xf numFmtId="0" fontId="105" fillId="0" borderId="145" xfId="0" applyFont="1" applyBorder="1" applyAlignment="1">
      <alignment horizontal="left" wrapText="1" indent="2"/>
    </xf>
    <xf numFmtId="0" fontId="105" fillId="0" borderId="145" xfId="0" applyFont="1" applyBorder="1" applyAlignment="1">
      <alignment wrapText="1"/>
    </xf>
    <xf numFmtId="0" fontId="105" fillId="0" borderId="145" xfId="0" applyFont="1" applyBorder="1"/>
    <xf numFmtId="0" fontId="105" fillId="0" borderId="145" xfId="12672" applyFont="1" applyFill="1" applyBorder="1" applyAlignment="1">
      <alignment horizontal="left" vertical="center" wrapText="1"/>
    </xf>
    <xf numFmtId="0" fontId="104" fillId="0" borderId="145" xfId="0" applyFont="1" applyBorder="1" applyAlignment="1">
      <alignment wrapText="1"/>
    </xf>
    <xf numFmtId="0" fontId="105" fillId="0" borderId="147" xfId="0" applyNumberFormat="1" applyFont="1" applyFill="1" applyBorder="1" applyAlignment="1">
      <alignment horizontal="left" vertical="center" wrapText="1"/>
    </xf>
    <xf numFmtId="0" fontId="105" fillId="3" borderId="145" xfId="5" applyNumberFormat="1" applyFont="1" applyFill="1" applyBorder="1" applyAlignment="1" applyProtection="1">
      <alignment horizontal="right" vertical="center"/>
      <protection locked="0"/>
    </xf>
    <xf numFmtId="2" fontId="105" fillId="3" borderId="145" xfId="5" applyNumberFormat="1" applyFont="1" applyFill="1" applyBorder="1" applyAlignment="1" applyProtection="1">
      <alignment horizontal="right" vertical="center"/>
      <protection locked="0"/>
    </xf>
    <xf numFmtId="0" fontId="105" fillId="0" borderId="145" xfId="0" applyNumberFormat="1" applyFont="1" applyFill="1" applyBorder="1" applyAlignment="1">
      <alignment vertical="center"/>
    </xf>
    <xf numFmtId="0" fontId="105" fillId="0" borderId="147" xfId="13" applyFont="1" applyFill="1" applyBorder="1" applyAlignment="1" applyProtection="1">
      <alignment horizontal="left" vertical="top" wrapText="1"/>
      <protection locked="0"/>
    </xf>
    <xf numFmtId="0" fontId="105" fillId="0" borderId="148" xfId="13" applyFont="1" applyFill="1" applyBorder="1" applyAlignment="1" applyProtection="1">
      <alignment horizontal="left" vertical="top" wrapText="1"/>
      <protection locked="0"/>
    </xf>
    <xf numFmtId="0" fontId="105" fillId="0" borderId="146" xfId="0" applyFont="1" applyFill="1" applyBorder="1" applyAlignment="1">
      <alignment vertical="center" wrapText="1"/>
    </xf>
    <xf numFmtId="0" fontId="124" fillId="0" borderId="0" xfId="0" applyFont="1" applyBorder="1" applyAlignment="1">
      <alignment horizontal="left" indent="2"/>
    </xf>
    <xf numFmtId="0" fontId="115" fillId="0" borderId="0" xfId="0" applyNumberFormat="1" applyFont="1" applyFill="1" applyBorder="1" applyAlignment="1">
      <alignment horizontal="left" vertical="center" indent="1"/>
    </xf>
    <xf numFmtId="0" fontId="115" fillId="0" borderId="0" xfId="0" applyNumberFormat="1" applyFont="1" applyFill="1" applyBorder="1" applyAlignment="1">
      <alignment vertical="center" wrapText="1"/>
    </xf>
    <xf numFmtId="0" fontId="115" fillId="0" borderId="0" xfId="0" applyFont="1" applyFill="1" applyBorder="1" applyAlignment="1">
      <alignment vertical="center" wrapText="1"/>
    </xf>
    <xf numFmtId="0" fontId="126" fillId="0" borderId="0" xfId="0" applyNumberFormat="1" applyFont="1" applyFill="1" applyBorder="1" applyAlignment="1">
      <alignment horizontal="left" vertical="center" wrapText="1" readingOrder="1"/>
    </xf>
    <xf numFmtId="0" fontId="124" fillId="0" borderId="0" xfId="0" applyFont="1" applyBorder="1" applyAlignment="1">
      <alignment horizontal="left" vertical="center" wrapText="1"/>
    </xf>
    <xf numFmtId="0" fontId="115" fillId="0" borderId="0" xfId="0" applyFont="1" applyFill="1" applyBorder="1" applyAlignment="1">
      <alignment horizontal="left" vertical="center" wrapText="1"/>
    </xf>
    <xf numFmtId="0" fontId="105" fillId="0" borderId="146" xfId="0" applyFont="1" applyBorder="1" applyAlignment="1">
      <alignment horizontal="left" indent="2"/>
    </xf>
    <xf numFmtId="0" fontId="105" fillId="0" borderId="133" xfId="0" applyNumberFormat="1" applyFont="1" applyFill="1" applyBorder="1" applyAlignment="1">
      <alignment horizontal="left" vertical="center" wrapText="1" readingOrder="1"/>
    </xf>
    <xf numFmtId="0" fontId="105" fillId="0" borderId="145" xfId="0" applyNumberFormat="1" applyFont="1" applyFill="1" applyBorder="1" applyAlignment="1">
      <alignment horizontal="left" vertical="center" wrapText="1" readingOrder="1"/>
    </xf>
    <xf numFmtId="0" fontId="11" fillId="0" borderId="96" xfId="17" applyFill="1" applyBorder="1" applyAlignment="1" applyProtection="1">
      <alignment horizontal="left" vertical="top" wrapText="1"/>
    </xf>
    <xf numFmtId="0" fontId="105" fillId="0" borderId="0" xfId="0" applyFont="1" applyFill="1" applyBorder="1" applyAlignment="1">
      <alignment wrapText="1"/>
    </xf>
    <xf numFmtId="0" fontId="141" fillId="0" borderId="0" xfId="0" applyFont="1"/>
    <xf numFmtId="0" fontId="142" fillId="0" borderId="0" xfId="0" applyFont="1" applyFill="1" applyAlignment="1">
      <alignment vertical="top"/>
    </xf>
    <xf numFmtId="0" fontId="142" fillId="0" borderId="0" xfId="0" applyFont="1" applyFill="1" applyAlignment="1">
      <alignment vertical="top" wrapText="1"/>
    </xf>
    <xf numFmtId="0" fontId="149" fillId="0" borderId="0" xfId="0" applyFont="1" applyFill="1" applyAlignment="1">
      <alignment vertical="top" wrapText="1"/>
    </xf>
    <xf numFmtId="0" fontId="7" fillId="0" borderId="0" xfId="11" applyFont="1" applyFill="1" applyBorder="1" applyProtection="1"/>
    <xf numFmtId="0" fontId="7" fillId="0" borderId="0" xfId="11" applyFont="1" applyFill="1" applyBorder="1" applyAlignment="1" applyProtection="1"/>
    <xf numFmtId="0" fontId="148" fillId="0" borderId="0" xfId="11" applyFont="1" applyFill="1" applyBorder="1" applyAlignment="1" applyProtection="1"/>
    <xf numFmtId="0" fontId="143" fillId="82" borderId="145" xfId="0" applyFont="1" applyFill="1" applyBorder="1" applyAlignment="1">
      <alignment horizontal="left" vertical="center"/>
    </xf>
    <xf numFmtId="49" fontId="144" fillId="0" borderId="145" xfId="0" applyNumberFormat="1" applyFont="1" applyFill="1" applyBorder="1" applyAlignment="1">
      <alignment horizontal="left" vertical="center"/>
    </xf>
    <xf numFmtId="0" fontId="144" fillId="0" borderId="145" xfId="0" applyFont="1" applyFill="1" applyBorder="1" applyAlignment="1">
      <alignment horizontal="left" vertical="center"/>
    </xf>
    <xf numFmtId="0" fontId="143" fillId="0" borderId="145" xfId="0" applyFont="1" applyFill="1" applyBorder="1" applyAlignment="1">
      <alignment horizontal="left" vertical="center"/>
    </xf>
    <xf numFmtId="0" fontId="143" fillId="83" borderId="17" xfId="0" applyFont="1" applyFill="1" applyBorder="1" applyAlignment="1">
      <alignment horizontal="center" vertical="center"/>
    </xf>
    <xf numFmtId="0" fontId="143" fillId="83" borderId="18" xfId="0" applyFont="1" applyFill="1" applyBorder="1" applyAlignment="1">
      <alignment horizontal="center" vertical="center"/>
    </xf>
    <xf numFmtId="194" fontId="143" fillId="82" borderId="154" xfId="7" applyNumberFormat="1" applyFont="1" applyFill="1" applyBorder="1" applyAlignment="1">
      <alignment horizontal="left" vertical="center"/>
    </xf>
    <xf numFmtId="194" fontId="144" fillId="0" borderId="154" xfId="7" applyNumberFormat="1" applyFont="1" applyFill="1" applyBorder="1" applyAlignment="1">
      <alignment horizontal="left" vertical="center"/>
    </xf>
    <xf numFmtId="10" fontId="7" fillId="0" borderId="154" xfId="0" applyNumberFormat="1" applyFont="1" applyFill="1" applyBorder="1" applyAlignment="1">
      <alignment horizontal="right" vertical="center" wrapText="1"/>
    </xf>
    <xf numFmtId="0" fontId="147" fillId="84" borderId="152" xfId="0" applyFont="1" applyFill="1" applyBorder="1" applyAlignment="1">
      <alignment horizontal="left" vertical="center"/>
    </xf>
    <xf numFmtId="10" fontId="148" fillId="86" borderId="151" xfId="0" applyNumberFormat="1" applyFont="1" applyFill="1" applyBorder="1" applyAlignment="1">
      <alignment horizontal="right" vertical="center" wrapText="1"/>
    </xf>
    <xf numFmtId="0" fontId="0" fillId="0" borderId="1" xfId="0" applyBorder="1"/>
    <xf numFmtId="0" fontId="4" fillId="85" borderId="145" xfId="0" applyFont="1" applyFill="1" applyBorder="1" applyAlignment="1" applyProtection="1">
      <alignment horizontal="center" vertical="center" wrapText="1"/>
    </xf>
    <xf numFmtId="0" fontId="6" fillId="86" borderId="145" xfId="0" applyFont="1" applyFill="1" applyBorder="1" applyAlignment="1" applyProtection="1">
      <alignment vertical="center" wrapText="1"/>
    </xf>
    <xf numFmtId="194" fontId="6" fillId="86" borderId="145" xfId="7" applyNumberFormat="1" applyFont="1" applyFill="1" applyBorder="1" applyAlignment="1">
      <alignment vertical="center"/>
    </xf>
    <xf numFmtId="194" fontId="6" fillId="86" borderId="154" xfId="7" applyNumberFormat="1" applyFont="1" applyFill="1" applyBorder="1" applyAlignment="1">
      <alignment vertical="center"/>
    </xf>
    <xf numFmtId="0" fontId="144" fillId="82" borderId="145" xfId="0" applyFont="1" applyFill="1" applyBorder="1" applyAlignment="1">
      <alignment horizontal="left" vertical="center" wrapText="1" indent="3"/>
    </xf>
    <xf numFmtId="194" fontId="6" fillId="35" borderId="145" xfId="7" applyNumberFormat="1" applyFont="1" applyFill="1" applyBorder="1" applyAlignment="1">
      <alignment vertical="center"/>
    </xf>
    <xf numFmtId="0" fontId="151" fillId="82" borderId="145" xfId="0" applyFont="1" applyFill="1" applyBorder="1" applyAlignment="1">
      <alignment horizontal="left" vertical="center" wrapText="1" indent="5"/>
    </xf>
    <xf numFmtId="0" fontId="152" fillId="83" borderId="145" xfId="0" applyFont="1" applyFill="1" applyBorder="1" applyAlignment="1" applyProtection="1">
      <alignment horizontal="left" vertical="center" wrapText="1" indent="1"/>
    </xf>
    <xf numFmtId="194" fontId="152" fillId="83" borderId="145" xfId="7" applyNumberFormat="1" applyFont="1" applyFill="1" applyBorder="1" applyAlignment="1">
      <alignment vertical="center"/>
    </xf>
    <xf numFmtId="194" fontId="152" fillId="84" borderId="154" xfId="7" applyNumberFormat="1" applyFont="1" applyFill="1" applyBorder="1" applyAlignment="1">
      <alignment vertical="center"/>
    </xf>
    <xf numFmtId="194" fontId="153" fillId="82" borderId="145" xfId="7" applyNumberFormat="1" applyFont="1" applyFill="1" applyBorder="1" applyAlignment="1">
      <alignment vertical="center"/>
    </xf>
    <xf numFmtId="194" fontId="153" fillId="84" borderId="154" xfId="7" applyNumberFormat="1" applyFont="1" applyFill="1" applyBorder="1" applyAlignment="1">
      <alignment vertical="center"/>
    </xf>
    <xf numFmtId="0" fontId="151" fillId="82" borderId="152" xfId="0" applyFont="1" applyFill="1" applyBorder="1" applyAlignment="1">
      <alignment horizontal="left" vertical="center" wrapText="1" indent="5"/>
    </xf>
    <xf numFmtId="194" fontId="153" fillId="82" borderId="152" xfId="7" applyNumberFormat="1" applyFont="1" applyFill="1" applyBorder="1" applyAlignment="1">
      <alignment vertical="center"/>
    </xf>
    <xf numFmtId="194" fontId="153" fillId="84" borderId="151" xfId="7" applyNumberFormat="1" applyFont="1" applyFill="1" applyBorder="1" applyAlignment="1">
      <alignment vertical="center"/>
    </xf>
    <xf numFmtId="0" fontId="7" fillId="0" borderId="145" xfId="13" applyFont="1" applyFill="1" applyBorder="1" applyAlignment="1" applyProtection="1">
      <alignment wrapText="1"/>
      <protection locked="0"/>
    </xf>
    <xf numFmtId="0" fontId="7" fillId="0" borderId="3" xfId="13" applyFont="1" applyFill="1" applyBorder="1" applyAlignment="1" applyProtection="1">
      <alignment vertical="center" wrapText="1"/>
      <protection locked="0"/>
    </xf>
    <xf numFmtId="49" fontId="154" fillId="0" borderId="96" xfId="0" applyNumberFormat="1" applyFont="1" applyFill="1" applyBorder="1" applyAlignment="1">
      <alignment horizontal="right" vertical="center"/>
    </xf>
    <xf numFmtId="0" fontId="154" fillId="0" borderId="145" xfId="12672" applyFont="1" applyFill="1" applyBorder="1" applyAlignment="1">
      <alignment horizontal="left" vertical="center" wrapText="1"/>
    </xf>
    <xf numFmtId="0" fontId="154" fillId="0" borderId="146" xfId="0" applyNumberFormat="1" applyFont="1" applyFill="1" applyBorder="1" applyAlignment="1">
      <alignment horizontal="left" vertical="top" wrapText="1"/>
    </xf>
    <xf numFmtId="0" fontId="154" fillId="0" borderId="145" xfId="0" applyFont="1" applyFill="1" applyBorder="1" applyAlignment="1">
      <alignment vertical="center" wrapText="1"/>
    </xf>
    <xf numFmtId="0" fontId="131" fillId="0" borderId="145" xfId="21414" applyFont="1" applyFill="1" applyBorder="1" applyAlignment="1">
      <alignment horizontal="left" vertical="center" wrapText="1"/>
    </xf>
    <xf numFmtId="0" fontId="4" fillId="0" borderId="145" xfId="0" applyFont="1" applyFill="1" applyBorder="1"/>
    <xf numFmtId="0" fontId="11" fillId="0" borderId="145" xfId="17" applyFill="1" applyBorder="1" applyAlignment="1" applyProtection="1"/>
    <xf numFmtId="0" fontId="138" fillId="3" borderId="145" xfId="5" applyFont="1" applyFill="1" applyBorder="1" applyProtection="1">
      <protection locked="0"/>
    </xf>
    <xf numFmtId="0" fontId="138" fillId="0" borderId="145" xfId="21416" applyFont="1" applyFill="1" applyBorder="1" applyAlignment="1" applyProtection="1">
      <alignment horizontal="center" vertical="top" wrapText="1"/>
      <protection locked="0"/>
    </xf>
    <xf numFmtId="0" fontId="155" fillId="3" borderId="145" xfId="21416" applyFont="1" applyFill="1" applyBorder="1" applyAlignment="1" applyProtection="1">
      <alignment wrapText="1"/>
      <protection locked="0"/>
    </xf>
    <xf numFmtId="3" fontId="138" fillId="80" borderId="145" xfId="5" applyNumberFormat="1" applyFont="1" applyFill="1" applyBorder="1" applyAlignment="1" applyProtection="1"/>
    <xf numFmtId="0" fontId="136" fillId="3" borderId="145" xfId="21416" applyFont="1" applyFill="1" applyBorder="1" applyAlignment="1" applyProtection="1">
      <alignment horizontal="right" wrapText="1"/>
      <protection locked="0"/>
    </xf>
    <xf numFmtId="3" fontId="138" fillId="0" borderId="145" xfId="5" applyNumberFormat="1" applyFont="1" applyFill="1" applyBorder="1" applyProtection="1"/>
    <xf numFmtId="0" fontId="156" fillId="0" borderId="0" xfId="21415" applyFont="1" applyFill="1" applyAlignment="1" applyProtection="1">
      <alignment vertical="center"/>
      <protection locked="0"/>
    </xf>
    <xf numFmtId="0" fontId="111" fillId="76" borderId="148" xfId="21412" applyFont="1" applyFill="1" applyBorder="1" applyAlignment="1" applyProtection="1">
      <alignment vertical="center" wrapText="1"/>
      <protection locked="0"/>
    </xf>
    <xf numFmtId="0" fontId="61" fillId="76" borderId="147" xfId="21412" applyFont="1" applyFill="1" applyBorder="1" applyAlignment="1" applyProtection="1">
      <alignment vertical="center"/>
      <protection locked="0"/>
    </xf>
    <xf numFmtId="0" fontId="112" fillId="69" borderId="146" xfId="21412" applyFont="1" applyFill="1" applyBorder="1" applyAlignment="1" applyProtection="1">
      <alignment horizontal="center" vertical="center"/>
      <protection locked="0"/>
    </xf>
    <xf numFmtId="0" fontId="112" fillId="0" borderId="147" xfId="21412" applyFont="1" applyFill="1" applyBorder="1" applyAlignment="1" applyProtection="1">
      <alignment horizontal="left" vertical="center" wrapText="1"/>
      <protection locked="0"/>
    </xf>
    <xf numFmtId="164" fontId="112" fillId="0" borderId="145" xfId="948" applyNumberFormat="1" applyFont="1" applyFill="1" applyBorder="1" applyAlignment="1" applyProtection="1">
      <alignment horizontal="right" vertical="center"/>
      <protection locked="0"/>
    </xf>
    <xf numFmtId="0" fontId="111" fillId="77" borderId="145" xfId="21412" applyFont="1" applyFill="1" applyBorder="1" applyAlignment="1" applyProtection="1">
      <alignment horizontal="center" vertical="center"/>
      <protection locked="0"/>
    </xf>
    <xf numFmtId="0" fontId="111" fillId="77" borderId="147" xfId="21412" applyFont="1" applyFill="1" applyBorder="1" applyAlignment="1" applyProtection="1">
      <alignment vertical="top" wrapText="1"/>
      <protection locked="0"/>
    </xf>
    <xf numFmtId="164" fontId="112" fillId="77" borderId="145" xfId="948" applyNumberFormat="1" applyFont="1" applyFill="1" applyBorder="1" applyAlignment="1" applyProtection="1">
      <alignment horizontal="right" vertical="center"/>
    </xf>
    <xf numFmtId="0" fontId="111" fillId="76" borderId="148" xfId="21412" applyFont="1" applyFill="1" applyBorder="1" applyAlignment="1" applyProtection="1">
      <alignment vertical="center"/>
      <protection locked="0"/>
    </xf>
    <xf numFmtId="164" fontId="61" fillId="76" borderId="147" xfId="948" applyNumberFormat="1" applyFont="1" applyFill="1" applyBorder="1" applyAlignment="1" applyProtection="1">
      <alignment horizontal="right" vertical="center"/>
      <protection locked="0"/>
    </xf>
    <xf numFmtId="0" fontId="113" fillId="69" borderId="146" xfId="21412" applyFont="1" applyFill="1" applyBorder="1" applyAlignment="1" applyProtection="1">
      <alignment horizontal="center" vertical="center"/>
      <protection locked="0"/>
    </xf>
    <xf numFmtId="0" fontId="112" fillId="69" borderId="145" xfId="21412" applyFont="1" applyFill="1" applyBorder="1" applyAlignment="1" applyProtection="1">
      <alignment vertical="center" wrapText="1"/>
      <protection locked="0"/>
    </xf>
    <xf numFmtId="0" fontId="112" fillId="69" borderId="145" xfId="21412" applyFont="1" applyFill="1" applyBorder="1" applyAlignment="1" applyProtection="1">
      <alignment horizontal="left" vertical="center" wrapText="1"/>
      <protection locked="0"/>
    </xf>
    <xf numFmtId="0" fontId="112" fillId="0" borderId="145" xfId="21412" applyFont="1" applyFill="1" applyBorder="1" applyAlignment="1" applyProtection="1">
      <alignment horizontal="left" vertical="center" wrapText="1"/>
      <protection locked="0"/>
    </xf>
    <xf numFmtId="0" fontId="113" fillId="3" borderId="146" xfId="21412" applyFont="1" applyFill="1" applyBorder="1" applyAlignment="1" applyProtection="1">
      <alignment horizontal="center" vertical="center"/>
      <protection locked="0"/>
    </xf>
    <xf numFmtId="0" fontId="112" fillId="0" borderId="145" xfId="21412" applyFont="1" applyFill="1" applyBorder="1" applyAlignment="1" applyProtection="1">
      <alignment vertical="center" wrapText="1"/>
      <protection locked="0"/>
    </xf>
    <xf numFmtId="0" fontId="114" fillId="77" borderId="145" xfId="21412" applyFont="1" applyFill="1" applyBorder="1" applyAlignment="1" applyProtection="1">
      <alignment horizontal="center" vertical="center"/>
      <protection locked="0"/>
    </xf>
    <xf numFmtId="0" fontId="111" fillId="77" borderId="147" xfId="21412" applyFont="1" applyFill="1" applyBorder="1" applyAlignment="1" applyProtection="1">
      <alignment vertical="center" wrapText="1"/>
      <protection locked="0"/>
    </xf>
    <xf numFmtId="164" fontId="111" fillId="76" borderId="147" xfId="948" applyNumberFormat="1" applyFont="1" applyFill="1" applyBorder="1" applyAlignment="1" applyProtection="1">
      <alignment horizontal="right" vertical="center"/>
      <protection locked="0"/>
    </xf>
    <xf numFmtId="0" fontId="112" fillId="69" borderId="147" xfId="21412" applyFont="1" applyFill="1" applyBorder="1" applyAlignment="1" applyProtection="1">
      <alignment vertical="center" wrapText="1"/>
      <protection locked="0"/>
    </xf>
    <xf numFmtId="0" fontId="61" fillId="76" borderId="148" xfId="21412" applyFont="1" applyFill="1" applyBorder="1" applyAlignment="1" applyProtection="1">
      <alignment vertical="center"/>
      <protection locked="0"/>
    </xf>
    <xf numFmtId="164" fontId="112" fillId="3" borderId="145" xfId="948" applyNumberFormat="1" applyFont="1" applyFill="1" applyBorder="1" applyAlignment="1" applyProtection="1">
      <alignment horizontal="right" vertical="center"/>
      <protection locked="0"/>
    </xf>
    <xf numFmtId="0" fontId="113" fillId="3" borderId="145" xfId="21412" applyFont="1" applyFill="1" applyBorder="1" applyAlignment="1" applyProtection="1">
      <alignment horizontal="center" vertical="center"/>
      <protection locked="0"/>
    </xf>
    <xf numFmtId="0" fontId="112" fillId="69" borderId="147" xfId="21412" applyFont="1" applyFill="1" applyBorder="1" applyAlignment="1" applyProtection="1">
      <alignment horizontal="left" vertical="center" wrapText="1"/>
      <protection locked="0"/>
    </xf>
    <xf numFmtId="0" fontId="7" fillId="0" borderId="0" xfId="0" applyFont="1" applyFill="1"/>
    <xf numFmtId="0" fontId="155" fillId="3" borderId="0" xfId="21415" applyFont="1" applyFill="1" applyAlignment="1" applyProtection="1">
      <alignment vertical="center"/>
      <protection locked="0"/>
    </xf>
    <xf numFmtId="0" fontId="138" fillId="3" borderId="145" xfId="5" applyFont="1" applyFill="1" applyBorder="1" applyAlignment="1" applyProtection="1">
      <alignment vertical="center" wrapText="1"/>
      <protection locked="0"/>
    </xf>
    <xf numFmtId="0" fontId="138" fillId="0" borderId="145" xfId="21416" applyFont="1" applyFill="1" applyBorder="1" applyAlignment="1" applyProtection="1">
      <alignment horizontal="center" vertical="center" wrapText="1"/>
      <protection locked="0"/>
    </xf>
    <xf numFmtId="3" fontId="138" fillId="3" borderId="145" xfId="1" applyNumberFormat="1" applyFont="1" applyFill="1" applyBorder="1" applyAlignment="1" applyProtection="1">
      <alignment horizontal="center" vertical="center" wrapText="1"/>
      <protection locked="0"/>
    </xf>
    <xf numFmtId="9" fontId="138" fillId="3" borderId="145" xfId="15" applyNumberFormat="1" applyFont="1" applyFill="1" applyBorder="1" applyAlignment="1" applyProtection="1">
      <alignment horizontal="center" vertical="center" wrapText="1"/>
      <protection locked="0"/>
    </xf>
    <xf numFmtId="0" fontId="138" fillId="3" borderId="145" xfId="21416" applyFont="1" applyFill="1" applyBorder="1" applyAlignment="1" applyProtection="1">
      <alignment horizontal="center" vertical="center" wrapText="1"/>
      <protection locked="0"/>
    </xf>
    <xf numFmtId="0" fontId="155" fillId="3" borderId="145" xfId="21416" applyFont="1" applyFill="1" applyBorder="1" applyAlignment="1" applyProtection="1">
      <protection locked="0"/>
    </xf>
    <xf numFmtId="0" fontId="158" fillId="3" borderId="145" xfId="21416" applyFont="1" applyFill="1" applyBorder="1" applyAlignment="1" applyProtection="1">
      <alignment horizontal="right"/>
      <protection locked="0"/>
    </xf>
    <xf numFmtId="195" fontId="138" fillId="80" borderId="145" xfId="5" applyNumberFormat="1" applyFont="1" applyFill="1" applyBorder="1" applyAlignment="1" applyProtection="1">
      <protection locked="0"/>
    </xf>
    <xf numFmtId="164" fontId="138" fillId="80" borderId="145" xfId="1" applyNumberFormat="1" applyFont="1" applyFill="1" applyBorder="1" applyAlignment="1" applyProtection="1"/>
    <xf numFmtId="0" fontId="138" fillId="3" borderId="145" xfId="21416" applyFont="1" applyFill="1" applyBorder="1" applyAlignment="1" applyProtection="1">
      <alignment horizontal="left" vertical="center"/>
      <protection locked="0"/>
    </xf>
    <xf numFmtId="3" fontId="138" fillId="3" borderId="145" xfId="5" applyNumberFormat="1" applyFont="1" applyFill="1" applyBorder="1" applyAlignment="1" applyProtection="1">
      <protection locked="0"/>
    </xf>
    <xf numFmtId="0" fontId="136" fillId="3" borderId="145" xfId="21416" applyFont="1" applyFill="1" applyBorder="1" applyAlignment="1" applyProtection="1">
      <alignment horizontal="right"/>
      <protection locked="0"/>
    </xf>
    <xf numFmtId="0" fontId="138" fillId="0" borderId="145" xfId="21416" applyFont="1" applyFill="1" applyBorder="1" applyAlignment="1" applyProtection="1">
      <alignment horizontal="left" vertical="center"/>
      <protection locked="0"/>
    </xf>
    <xf numFmtId="0" fontId="155" fillId="3" borderId="145" xfId="16" applyFont="1" applyFill="1" applyBorder="1" applyAlignment="1" applyProtection="1">
      <protection locked="0"/>
    </xf>
    <xf numFmtId="3" fontId="155" fillId="76" borderId="145" xfId="16" applyNumberFormat="1" applyFont="1" applyFill="1" applyBorder="1" applyAlignment="1" applyProtection="1"/>
    <xf numFmtId="164" fontId="0" fillId="0" borderId="96" xfId="7" applyNumberFormat="1" applyFont="1" applyBorder="1"/>
    <xf numFmtId="164" fontId="0" fillId="35" borderId="96" xfId="7" applyNumberFormat="1" applyFont="1" applyFill="1" applyBorder="1"/>
    <xf numFmtId="43" fontId="0" fillId="0" borderId="0" xfId="7" applyFont="1"/>
    <xf numFmtId="164" fontId="7" fillId="0" borderId="0" xfId="7" applyNumberFormat="1" applyFont="1"/>
    <xf numFmtId="164" fontId="4" fillId="0" borderId="0" xfId="7" applyNumberFormat="1" applyFont="1"/>
    <xf numFmtId="164" fontId="0" fillId="0" borderId="0" xfId="7" applyNumberFormat="1" applyFont="1"/>
    <xf numFmtId="164" fontId="7" fillId="0" borderId="0" xfId="7" applyNumberFormat="1" applyFont="1" applyBorder="1"/>
    <xf numFmtId="164" fontId="4" fillId="0" borderId="0" xfId="7" applyNumberFormat="1" applyFont="1" applyBorder="1"/>
    <xf numFmtId="164" fontId="0" fillId="0" borderId="0" xfId="7" applyNumberFormat="1" applyFont="1" applyBorder="1"/>
    <xf numFmtId="164" fontId="9" fillId="0" borderId="96" xfId="7" applyNumberFormat="1" applyFont="1" applyFill="1" applyBorder="1" applyAlignment="1" applyProtection="1">
      <alignment horizontal="center" vertical="center" wrapText="1"/>
    </xf>
    <xf numFmtId="164" fontId="0" fillId="0" borderId="96" xfId="7" applyNumberFormat="1" applyFont="1" applyBorder="1" applyAlignment="1">
      <alignment vertical="center"/>
    </xf>
    <xf numFmtId="164" fontId="0" fillId="35" borderId="96" xfId="7" applyNumberFormat="1" applyFont="1" applyFill="1" applyBorder="1" applyAlignment="1">
      <alignment vertical="center"/>
    </xf>
    <xf numFmtId="164" fontId="0" fillId="0" borderId="0" xfId="0" applyNumberFormat="1"/>
    <xf numFmtId="164" fontId="0" fillId="0" borderId="145" xfId="7" applyNumberFormat="1" applyFont="1" applyBorder="1" applyAlignment="1">
      <alignment horizontal="right"/>
    </xf>
    <xf numFmtId="164" fontId="0" fillId="0" borderId="145" xfId="7" applyNumberFormat="1" applyFont="1" applyBorder="1" applyAlignment="1">
      <alignment horizontal="right" vertical="center"/>
    </xf>
    <xf numFmtId="164" fontId="0" fillId="35" borderId="145" xfId="7" applyNumberFormat="1" applyFont="1" applyFill="1" applyBorder="1" applyAlignment="1">
      <alignment horizontal="right"/>
    </xf>
    <xf numFmtId="164" fontId="0" fillId="0" borderId="145" xfId="7" applyNumberFormat="1" applyFont="1" applyBorder="1"/>
    <xf numFmtId="164" fontId="0" fillId="35" borderId="145" xfId="7" applyNumberFormat="1" applyFont="1" applyFill="1" applyBorder="1"/>
    <xf numFmtId="164" fontId="0" fillId="0" borderId="145" xfId="7" applyNumberFormat="1" applyFont="1" applyBorder="1" applyProtection="1"/>
    <xf numFmtId="164" fontId="9" fillId="0" borderId="145" xfId="7" applyNumberFormat="1" applyFont="1" applyFill="1" applyBorder="1" applyAlignment="1" applyProtection="1">
      <alignment horizontal="right"/>
    </xf>
    <xf numFmtId="164" fontId="9" fillId="35" borderId="145" xfId="7" applyNumberFormat="1" applyFont="1" applyFill="1" applyBorder="1" applyAlignment="1" applyProtection="1">
      <alignment horizontal="right"/>
    </xf>
    <xf numFmtId="164" fontId="9" fillId="35" borderId="154" xfId="7" applyNumberFormat="1" applyFont="1" applyFill="1" applyBorder="1" applyAlignment="1" applyProtection="1">
      <alignment horizontal="right"/>
    </xf>
    <xf numFmtId="164" fontId="20" fillId="0" borderId="145" xfId="7" applyNumberFormat="1" applyFont="1" applyBorder="1" applyAlignment="1">
      <alignment vertical="center" wrapText="1"/>
    </xf>
    <xf numFmtId="164" fontId="20" fillId="0" borderId="148" xfId="7" applyNumberFormat="1" applyFont="1" applyBorder="1" applyAlignment="1">
      <alignment vertical="center" wrapText="1"/>
    </xf>
    <xf numFmtId="164" fontId="20" fillId="0" borderId="21" xfId="7" applyNumberFormat="1" applyFont="1" applyBorder="1" applyAlignment="1">
      <alignment vertical="center" wrapText="1"/>
    </xf>
    <xf numFmtId="164" fontId="20" fillId="0" borderId="145" xfId="7" applyNumberFormat="1" applyFont="1" applyFill="1" applyBorder="1" applyAlignment="1">
      <alignment vertical="center" wrapText="1"/>
    </xf>
    <xf numFmtId="164" fontId="20" fillId="0" borderId="21" xfId="7" applyNumberFormat="1" applyFont="1" applyFill="1" applyBorder="1" applyAlignment="1">
      <alignment vertical="center" wrapText="1"/>
    </xf>
    <xf numFmtId="164" fontId="13" fillId="0" borderId="148" xfId="7" applyNumberFormat="1" applyFont="1" applyBorder="1" applyAlignment="1">
      <alignment wrapText="1"/>
    </xf>
    <xf numFmtId="164" fontId="4" fillId="0" borderId="154" xfId="7" applyNumberFormat="1" applyFont="1" applyBorder="1" applyAlignment="1"/>
    <xf numFmtId="164" fontId="9" fillId="0" borderId="148" xfId="7" applyNumberFormat="1" applyFont="1" applyBorder="1" applyAlignment="1">
      <alignment wrapText="1"/>
    </xf>
    <xf numFmtId="164" fontId="9" fillId="0" borderId="154" xfId="7" applyNumberFormat="1" applyFont="1" applyBorder="1" applyAlignment="1">
      <alignment wrapText="1"/>
    </xf>
    <xf numFmtId="0" fontId="13" fillId="0" borderId="148" xfId="0" applyFont="1" applyBorder="1" applyAlignment="1">
      <alignment wrapText="1"/>
    </xf>
    <xf numFmtId="9" fontId="4" fillId="0" borderId="21" xfId="0" applyNumberFormat="1" applyFont="1" applyBorder="1" applyAlignment="1"/>
    <xf numFmtId="9" fontId="4" fillId="0" borderId="154" xfId="20961" applyFont="1" applyBorder="1" applyAlignment="1"/>
    <xf numFmtId="0" fontId="13" fillId="0" borderId="144" xfId="0" applyFont="1" applyBorder="1" applyAlignment="1">
      <alignment wrapText="1"/>
    </xf>
    <xf numFmtId="9" fontId="4" fillId="0" borderId="105" xfId="20961" applyFont="1" applyBorder="1" applyAlignment="1"/>
    <xf numFmtId="9" fontId="4" fillId="0" borderId="151" xfId="20961" applyFont="1" applyBorder="1" applyAlignment="1"/>
    <xf numFmtId="0" fontId="9" fillId="0" borderId="155" xfId="0" applyFont="1" applyBorder="1" applyAlignment="1">
      <alignment vertical="center"/>
    </xf>
    <xf numFmtId="0" fontId="9" fillId="0" borderId="155" xfId="0" applyNumberFormat="1" applyFont="1" applyBorder="1"/>
    <xf numFmtId="0" fontId="9" fillId="0" borderId="153" xfId="0" applyNumberFormat="1" applyFont="1" applyBorder="1"/>
    <xf numFmtId="164" fontId="4" fillId="0" borderId="145" xfId="7" applyNumberFormat="1" applyFont="1" applyFill="1" applyBorder="1" applyAlignment="1">
      <alignment vertical="center" wrapText="1"/>
    </xf>
    <xf numFmtId="164" fontId="4" fillId="0" borderId="145" xfId="7" applyNumberFormat="1" applyFont="1" applyBorder="1" applyAlignment="1">
      <alignment vertical="center"/>
    </xf>
    <xf numFmtId="164" fontId="6" fillId="35" borderId="152" xfId="7" applyNumberFormat="1" applyFont="1" applyFill="1" applyBorder="1" applyAlignment="1">
      <alignment horizontal="center" vertical="center"/>
    </xf>
    <xf numFmtId="193" fontId="0" fillId="0" borderId="154" xfId="0" applyNumberFormat="1" applyBorder="1" applyAlignment="1"/>
    <xf numFmtId="164" fontId="0" fillId="0" borderId="154" xfId="7" applyNumberFormat="1" applyFont="1" applyBorder="1" applyAlignment="1">
      <alignment wrapText="1"/>
    </xf>
    <xf numFmtId="193" fontId="0" fillId="35" borderId="154" xfId="0" applyNumberFormat="1" applyFill="1" applyBorder="1" applyAlignment="1">
      <alignment horizontal="center" vertical="center" wrapText="1"/>
    </xf>
    <xf numFmtId="164" fontId="0" fillId="0" borderId="154" xfId="7" applyNumberFormat="1" applyFont="1" applyBorder="1" applyAlignment="1"/>
    <xf numFmtId="164" fontId="0" fillId="0" borderId="154" xfId="7" applyNumberFormat="1" applyFont="1" applyFill="1" applyBorder="1" applyAlignment="1">
      <alignment wrapText="1"/>
    </xf>
    <xf numFmtId="193" fontId="0" fillId="35" borderId="151" xfId="0" applyNumberFormat="1" applyFill="1" applyBorder="1" applyAlignment="1">
      <alignment horizontal="center" vertical="center" wrapText="1"/>
    </xf>
    <xf numFmtId="164" fontId="7" fillId="35" borderId="154" xfId="7" applyNumberFormat="1" applyFont="1" applyFill="1" applyBorder="1" applyAlignment="1" applyProtection="1">
      <alignment vertical="top"/>
    </xf>
    <xf numFmtId="164" fontId="7" fillId="3" borderId="154" xfId="7" applyNumberFormat="1" applyFont="1" applyFill="1" applyBorder="1" applyAlignment="1" applyProtection="1">
      <alignment vertical="top"/>
      <protection locked="0"/>
    </xf>
    <xf numFmtId="164" fontId="7" fillId="35" borderId="154" xfId="7" applyNumberFormat="1" applyFont="1" applyFill="1" applyBorder="1" applyAlignment="1" applyProtection="1">
      <alignment vertical="top" wrapText="1"/>
    </xf>
    <xf numFmtId="164" fontId="7" fillId="3" borderId="154" xfId="7" applyNumberFormat="1" applyFont="1" applyFill="1" applyBorder="1" applyAlignment="1" applyProtection="1">
      <alignment vertical="top" wrapText="1"/>
      <protection locked="0"/>
    </xf>
    <xf numFmtId="164" fontId="7" fillId="35" borderId="154" xfId="7" applyNumberFormat="1" applyFont="1" applyFill="1" applyBorder="1" applyAlignment="1" applyProtection="1">
      <alignment vertical="top" wrapText="1"/>
      <protection locked="0"/>
    </xf>
    <xf numFmtId="164" fontId="7" fillId="35" borderId="151" xfId="7" applyNumberFormat="1" applyFont="1" applyFill="1" applyBorder="1" applyAlignment="1" applyProtection="1">
      <alignment vertical="top" wrapText="1"/>
    </xf>
    <xf numFmtId="164" fontId="4" fillId="0" borderId="111" xfId="7" applyNumberFormat="1" applyFont="1" applyFill="1" applyBorder="1" applyAlignment="1">
      <alignment horizontal="right" vertical="center" wrapText="1"/>
    </xf>
    <xf numFmtId="164" fontId="6" fillId="35" borderId="111" xfId="7" applyNumberFormat="1" applyFont="1" applyFill="1" applyBorder="1" applyAlignment="1">
      <alignment horizontal="right" vertical="center" wrapText="1"/>
    </xf>
    <xf numFmtId="164" fontId="108" fillId="0" borderId="111" xfId="7" applyNumberFormat="1" applyFont="1" applyFill="1" applyBorder="1" applyAlignment="1">
      <alignment horizontal="right" vertical="center" wrapText="1"/>
    </xf>
    <xf numFmtId="164" fontId="6" fillId="35" borderId="111" xfId="7" applyNumberFormat="1" applyFont="1" applyFill="1" applyBorder="1" applyAlignment="1">
      <alignment horizontal="center" vertical="center" wrapText="1"/>
    </xf>
    <xf numFmtId="164" fontId="7" fillId="0" borderId="24" xfId="7" applyNumberFormat="1" applyFont="1" applyFill="1" applyBorder="1" applyAlignment="1" applyProtection="1">
      <alignment horizontal="right" vertical="center"/>
    </xf>
    <xf numFmtId="10" fontId="108" fillId="0" borderId="145" xfId="20961" applyNumberFormat="1" applyFont="1" applyFill="1" applyBorder="1" applyAlignment="1">
      <alignment horizontal="left" vertical="center" wrapText="1"/>
    </xf>
    <xf numFmtId="164" fontId="21" fillId="0" borderId="159" xfId="7" applyNumberFormat="1" applyFont="1" applyBorder="1" applyAlignment="1">
      <alignment horizontal="center" vertical="center"/>
    </xf>
    <xf numFmtId="164" fontId="22" fillId="0" borderId="160" xfId="7" applyNumberFormat="1" applyFont="1" applyBorder="1" applyAlignment="1">
      <alignment horizontal="center"/>
    </xf>
    <xf numFmtId="164" fontId="22" fillId="0" borderId="12" xfId="7" applyNumberFormat="1" applyFont="1" applyBorder="1" applyAlignment="1">
      <alignment horizontal="center" vertical="center"/>
    </xf>
    <xf numFmtId="164" fontId="22" fillId="0" borderId="57" xfId="7" applyNumberFormat="1" applyFont="1" applyBorder="1" applyAlignment="1">
      <alignment horizontal="center"/>
    </xf>
    <xf numFmtId="164" fontId="21" fillId="0" borderId="12" xfId="7" applyNumberFormat="1" applyFont="1" applyBorder="1" applyAlignment="1">
      <alignment horizontal="center" vertical="center"/>
    </xf>
    <xf numFmtId="164" fontId="18" fillId="0" borderId="12" xfId="7" applyNumberFormat="1" applyFont="1" applyBorder="1" applyAlignment="1">
      <alignment horizontal="center" vertical="center"/>
    </xf>
    <xf numFmtId="164" fontId="18" fillId="0" borderId="57" xfId="7" applyNumberFormat="1" applyFont="1" applyBorder="1" applyAlignment="1">
      <alignment horizontal="center"/>
    </xf>
    <xf numFmtId="164" fontId="103" fillId="0" borderId="12" xfId="7" applyNumberFormat="1" applyFont="1" applyBorder="1" applyAlignment="1">
      <alignment horizontal="center" vertical="center"/>
    </xf>
    <xf numFmtId="164" fontId="22" fillId="0" borderId="12" xfId="7" applyNumberFormat="1" applyFont="1" applyFill="1" applyBorder="1" applyAlignment="1">
      <alignment horizontal="center" vertical="center"/>
    </xf>
    <xf numFmtId="164" fontId="17" fillId="0" borderId="57" xfId="7" applyNumberFormat="1" applyFont="1" applyFill="1" applyBorder="1" applyAlignment="1">
      <alignment horizontal="center"/>
    </xf>
    <xf numFmtId="164" fontId="22" fillId="0" borderId="13" xfId="7" applyNumberFormat="1" applyFont="1" applyBorder="1" applyAlignment="1">
      <alignment horizontal="center" vertical="center"/>
    </xf>
    <xf numFmtId="164" fontId="22" fillId="0" borderId="59" xfId="7" applyNumberFormat="1" applyFont="1" applyBorder="1" applyAlignment="1">
      <alignment horizontal="center"/>
    </xf>
    <xf numFmtId="164" fontId="21" fillId="0" borderId="14" xfId="7" applyNumberFormat="1" applyFont="1" applyFill="1" applyBorder="1" applyAlignment="1">
      <alignment horizontal="center" vertical="center"/>
    </xf>
    <xf numFmtId="164" fontId="21" fillId="0" borderId="55" xfId="7" applyNumberFormat="1" applyFont="1" applyFill="1" applyBorder="1" applyAlignment="1">
      <alignment horizontal="center"/>
    </xf>
    <xf numFmtId="164" fontId="21" fillId="0" borderId="15" xfId="7" applyNumberFormat="1" applyFont="1" applyBorder="1" applyAlignment="1">
      <alignment horizontal="center" vertical="center"/>
    </xf>
    <xf numFmtId="164" fontId="18" fillId="81" borderId="56" xfId="7" applyNumberFormat="1" applyFont="1" applyFill="1" applyBorder="1" applyAlignment="1">
      <alignment horizontal="center"/>
    </xf>
    <xf numFmtId="164" fontId="21" fillId="0" borderId="13" xfId="7" applyNumberFormat="1" applyFont="1" applyBorder="1" applyAlignment="1">
      <alignment horizontal="center" vertical="center"/>
    </xf>
    <xf numFmtId="164" fontId="18" fillId="0" borderId="13" xfId="7" applyNumberFormat="1" applyFont="1" applyBorder="1" applyAlignment="1">
      <alignment vertical="center"/>
    </xf>
    <xf numFmtId="164" fontId="22" fillId="0" borderId="60" xfId="7" applyNumberFormat="1" applyFont="1" applyBorder="1" applyAlignment="1">
      <alignment horizontal="center"/>
    </xf>
    <xf numFmtId="164" fontId="22" fillId="0" borderId="145" xfId="7" applyNumberFormat="1" applyFont="1" applyBorder="1" applyAlignment="1">
      <alignment horizontal="center" vertical="center"/>
    </xf>
    <xf numFmtId="164" fontId="22" fillId="0" borderId="154" xfId="7" applyNumberFormat="1" applyFont="1" applyBorder="1" applyAlignment="1">
      <alignment horizontal="center"/>
    </xf>
    <xf numFmtId="164" fontId="21" fillId="0" borderId="145" xfId="7" applyNumberFormat="1" applyFont="1" applyFill="1" applyBorder="1" applyAlignment="1">
      <alignment horizontal="center" vertical="center"/>
    </xf>
    <xf numFmtId="164" fontId="22" fillId="0" borderId="154" xfId="7" applyNumberFormat="1" applyFont="1" applyFill="1" applyBorder="1" applyAlignment="1">
      <alignment horizontal="center"/>
    </xf>
    <xf numFmtId="164" fontId="21" fillId="0" borderId="145" xfId="7" applyNumberFormat="1" applyFont="1" applyBorder="1" applyAlignment="1">
      <alignment horizontal="center"/>
    </xf>
    <xf numFmtId="164" fontId="22" fillId="0" borderId="154" xfId="7" applyNumberFormat="1" applyFont="1" applyBorder="1"/>
    <xf numFmtId="164" fontId="22" fillId="0" borderId="145" xfId="7" applyNumberFormat="1" applyFont="1" applyBorder="1" applyAlignment="1">
      <alignment horizontal="center"/>
    </xf>
    <xf numFmtId="164" fontId="22" fillId="0" borderId="145" xfId="7" applyNumberFormat="1" applyFont="1" applyBorder="1"/>
    <xf numFmtId="164" fontId="21" fillId="0" borderId="145" xfId="7" applyNumberFormat="1" applyFont="1" applyBorder="1" applyAlignment="1">
      <alignment horizontal="center" vertical="center"/>
    </xf>
    <xf numFmtId="164" fontId="4" fillId="0" borderId="145" xfId="7" applyNumberFormat="1" applyFont="1" applyBorder="1" applyAlignment="1"/>
    <xf numFmtId="164" fontId="4" fillId="0" borderId="148" xfId="7" applyNumberFormat="1" applyFont="1" applyBorder="1" applyAlignment="1"/>
    <xf numFmtId="167" fontId="4" fillId="0" borderId="154" xfId="0" applyNumberFormat="1" applyFont="1" applyBorder="1" applyAlignment="1"/>
    <xf numFmtId="193" fontId="4" fillId="35" borderId="152" xfId="0" applyNumberFormat="1" applyFont="1" applyFill="1" applyBorder="1"/>
    <xf numFmtId="164" fontId="4" fillId="35" borderId="151" xfId="7" applyNumberFormat="1" applyFont="1" applyFill="1" applyBorder="1"/>
    <xf numFmtId="164" fontId="4" fillId="0" borderId="155" xfId="7" applyNumberFormat="1" applyFont="1" applyBorder="1" applyAlignment="1"/>
    <xf numFmtId="164" fontId="4" fillId="0" borderId="21" xfId="7" applyNumberFormat="1" applyFont="1" applyBorder="1" applyAlignment="1">
      <alignment wrapText="1"/>
    </xf>
    <xf numFmtId="164" fontId="4" fillId="0" borderId="21" xfId="7" applyNumberFormat="1" applyFont="1" applyBorder="1" applyAlignment="1"/>
    <xf numFmtId="164" fontId="4" fillId="35" borderId="161" xfId="7" applyNumberFormat="1" applyFont="1" applyFill="1" applyBorder="1" applyAlignment="1"/>
    <xf numFmtId="164" fontId="4" fillId="35" borderId="153" xfId="7" applyNumberFormat="1" applyFont="1" applyFill="1" applyBorder="1"/>
    <xf numFmtId="164" fontId="4" fillId="35" borderId="152" xfId="7" applyNumberFormat="1" applyFont="1" applyFill="1" applyBorder="1"/>
    <xf numFmtId="164" fontId="4" fillId="35" borderId="51" xfId="7" applyNumberFormat="1" applyFont="1" applyFill="1" applyBorder="1"/>
    <xf numFmtId="164" fontId="4" fillId="0" borderId="145" xfId="7" applyNumberFormat="1" applyFont="1" applyBorder="1"/>
    <xf numFmtId="164" fontId="4" fillId="0" borderId="145" xfId="7" applyNumberFormat="1" applyFont="1" applyFill="1" applyBorder="1"/>
    <xf numFmtId="164" fontId="4" fillId="0" borderId="148" xfId="7" applyNumberFormat="1" applyFont="1" applyBorder="1"/>
    <xf numFmtId="9" fontId="4" fillId="0" borderId="154" xfId="20961" applyFont="1" applyBorder="1"/>
    <xf numFmtId="164" fontId="4" fillId="0" borderId="148" xfId="7" applyNumberFormat="1" applyFont="1" applyFill="1" applyBorder="1"/>
    <xf numFmtId="9" fontId="4" fillId="35" borderId="151" xfId="20961" applyFont="1" applyFill="1" applyBorder="1"/>
    <xf numFmtId="164" fontId="25" fillId="36" borderId="0" xfId="7" applyNumberFormat="1" applyFont="1" applyFill="1" applyBorder="1"/>
    <xf numFmtId="164" fontId="4" fillId="0" borderId="52" xfId="7" applyNumberFormat="1" applyFont="1" applyFill="1" applyBorder="1" applyAlignment="1">
      <alignment vertical="center"/>
    </xf>
    <xf numFmtId="164" fontId="4" fillId="0" borderId="62" xfId="7" applyNumberFormat="1" applyFont="1" applyFill="1" applyBorder="1" applyAlignment="1">
      <alignment vertical="center"/>
    </xf>
    <xf numFmtId="0" fontId="4" fillId="3" borderId="150" xfId="0" applyFont="1" applyFill="1" applyBorder="1" applyAlignment="1">
      <alignment vertical="center"/>
    </xf>
    <xf numFmtId="164" fontId="4" fillId="3" borderId="150"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145" xfId="7" applyNumberFormat="1" applyFont="1" applyFill="1" applyBorder="1" applyAlignment="1">
      <alignment vertical="center"/>
    </xf>
    <xf numFmtId="164" fontId="4" fillId="0" borderId="148" xfId="7" applyNumberFormat="1" applyFont="1" applyFill="1" applyBorder="1" applyAlignment="1">
      <alignment vertical="center"/>
    </xf>
    <xf numFmtId="164" fontId="4" fillId="0" borderId="154" xfId="7" applyNumberFormat="1" applyFont="1" applyFill="1" applyBorder="1" applyAlignment="1">
      <alignment vertical="center"/>
    </xf>
    <xf numFmtId="164" fontId="4" fillId="0" borderId="152" xfId="7" applyNumberFormat="1" applyFont="1" applyFill="1" applyBorder="1" applyAlignment="1">
      <alignment vertical="center"/>
    </xf>
    <xf numFmtId="164" fontId="4" fillId="0" borderId="25" xfId="7" applyNumberFormat="1" applyFont="1" applyFill="1" applyBorder="1" applyAlignment="1">
      <alignment vertical="center"/>
    </xf>
    <xf numFmtId="164" fontId="4" fillId="0" borderId="151"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18" xfId="7" applyNumberFormat="1" applyFont="1" applyFill="1" applyBorder="1" applyAlignment="1">
      <alignment vertical="center"/>
    </xf>
    <xf numFmtId="164" fontId="4" fillId="0" borderId="144" xfId="7" applyNumberFormat="1" applyFont="1" applyFill="1" applyBorder="1" applyAlignment="1">
      <alignment vertical="center"/>
    </xf>
    <xf numFmtId="164" fontId="4" fillId="0" borderId="105" xfId="7" applyNumberFormat="1" applyFont="1" applyFill="1" applyBorder="1" applyAlignment="1">
      <alignment vertical="center"/>
    </xf>
    <xf numFmtId="9" fontId="4" fillId="0" borderId="91" xfId="20961" applyFont="1" applyFill="1" applyBorder="1" applyAlignment="1">
      <alignment vertical="center"/>
    </xf>
    <xf numFmtId="9" fontId="4" fillId="0" borderId="107" xfId="20961" applyFont="1" applyFill="1" applyBorder="1" applyAlignment="1">
      <alignment vertical="center"/>
    </xf>
    <xf numFmtId="10" fontId="112" fillId="77" borderId="145" xfId="20961" applyNumberFormat="1" applyFont="1" applyFill="1" applyBorder="1" applyAlignment="1" applyProtection="1">
      <alignment horizontal="right" vertical="center"/>
    </xf>
    <xf numFmtId="164" fontId="4" fillId="0" borderId="154" xfId="7" applyNumberFormat="1" applyFont="1" applyBorder="1"/>
    <xf numFmtId="169" fontId="25" fillId="36" borderId="145" xfId="20" applyBorder="1"/>
    <xf numFmtId="164" fontId="6" fillId="0" borderId="154" xfId="7" applyNumberFormat="1" applyFont="1" applyBorder="1"/>
    <xf numFmtId="10" fontId="6" fillId="0" borderId="151" xfId="20961" applyNumberFormat="1" applyFont="1" applyBorder="1"/>
    <xf numFmtId="164" fontId="4" fillId="0" borderId="0" xfId="7" applyNumberFormat="1" applyFont="1" applyFill="1" applyBorder="1"/>
    <xf numFmtId="164" fontId="119" fillId="0" borderId="145" xfId="7" applyNumberFormat="1" applyFont="1" applyBorder="1"/>
    <xf numFmtId="164" fontId="115" fillId="0" borderId="145" xfId="7" applyNumberFormat="1" applyFont="1" applyBorder="1"/>
    <xf numFmtId="164" fontId="115" fillId="0" borderId="145" xfId="7" applyNumberFormat="1" applyFont="1" applyFill="1" applyBorder="1"/>
    <xf numFmtId="164" fontId="118" fillId="0" borderId="145" xfId="7" applyNumberFormat="1" applyFont="1" applyBorder="1"/>
    <xf numFmtId="164" fontId="116" fillId="0" borderId="145" xfId="7" applyNumberFormat="1" applyFont="1" applyBorder="1"/>
    <xf numFmtId="164" fontId="115" fillId="0" borderId="145" xfId="7" applyNumberFormat="1" applyFont="1" applyBorder="1" applyAlignment="1">
      <alignment horizontal="left" indent="1"/>
    </xf>
    <xf numFmtId="164" fontId="118" fillId="80" borderId="145" xfId="7" applyNumberFormat="1" applyFont="1" applyFill="1" applyBorder="1"/>
    <xf numFmtId="164" fontId="118" fillId="0" borderId="67" xfId="7" applyNumberFormat="1" applyFont="1" applyBorder="1"/>
    <xf numFmtId="164" fontId="115" fillId="0" borderId="154" xfId="7" applyNumberFormat="1" applyFont="1" applyBorder="1"/>
    <xf numFmtId="164" fontId="115" fillId="0" borderId="155" xfId="7" applyNumberFormat="1" applyFont="1" applyBorder="1" applyAlignment="1">
      <alignment horizontal="left" indent="1"/>
    </xf>
    <xf numFmtId="164" fontId="115" fillId="0" borderId="155" xfId="7" applyNumberFormat="1" applyFont="1" applyBorder="1" applyAlignment="1">
      <alignment horizontal="left" indent="2"/>
    </xf>
    <xf numFmtId="164" fontId="115" fillId="0" borderId="155" xfId="7" applyNumberFormat="1" applyFont="1" applyFill="1" applyBorder="1" applyAlignment="1">
      <alignment horizontal="left" indent="3"/>
    </xf>
    <xf numFmtId="164" fontId="115" fillId="0" borderId="155" xfId="7" applyNumberFormat="1" applyFont="1" applyFill="1" applyBorder="1" applyAlignment="1">
      <alignment horizontal="left" indent="1"/>
    </xf>
    <xf numFmtId="164" fontId="115" fillId="79" borderId="155" xfId="7" applyNumberFormat="1" applyFont="1" applyFill="1" applyBorder="1"/>
    <xf numFmtId="164" fontId="115" fillId="79" borderId="145" xfId="7" applyNumberFormat="1" applyFont="1" applyFill="1" applyBorder="1"/>
    <xf numFmtId="164" fontId="115" fillId="79" borderId="154" xfId="7" applyNumberFormat="1" applyFont="1" applyFill="1" applyBorder="1"/>
    <xf numFmtId="164" fontId="115" fillId="0" borderId="155" xfId="7" applyNumberFormat="1" applyFont="1" applyFill="1" applyBorder="1" applyAlignment="1">
      <alignment horizontal="left" vertical="top" wrapText="1" indent="2"/>
    </xf>
    <xf numFmtId="164" fontId="115" fillId="0" borderId="154" xfId="7" applyNumberFormat="1" applyFont="1" applyFill="1" applyBorder="1"/>
    <xf numFmtId="164" fontId="115" fillId="0" borderId="155" xfId="7" applyNumberFormat="1" applyFont="1" applyFill="1" applyBorder="1" applyAlignment="1">
      <alignment horizontal="left" wrapText="1" indent="3"/>
    </xf>
    <xf numFmtId="164" fontId="115" fillId="0" borderId="155" xfId="7" applyNumberFormat="1" applyFont="1" applyFill="1" applyBorder="1" applyAlignment="1">
      <alignment horizontal="left" wrapText="1" indent="2"/>
    </xf>
    <xf numFmtId="164" fontId="115" fillId="0" borderId="155" xfId="7" applyNumberFormat="1" applyFont="1" applyFill="1" applyBorder="1" applyAlignment="1">
      <alignment horizontal="left" wrapText="1" indent="1"/>
    </xf>
    <xf numFmtId="164" fontId="115" fillId="0" borderId="153" xfId="7" applyNumberFormat="1" applyFont="1" applyFill="1" applyBorder="1" applyAlignment="1">
      <alignment horizontal="left" wrapText="1" indent="1"/>
    </xf>
    <xf numFmtId="164" fontId="115" fillId="0" borderId="152" xfId="7" applyNumberFormat="1" applyFont="1" applyFill="1" applyBorder="1"/>
    <xf numFmtId="164" fontId="115" fillId="0" borderId="151" xfId="7" applyNumberFormat="1" applyFont="1" applyFill="1" applyBorder="1"/>
    <xf numFmtId="164" fontId="115" fillId="0" borderId="145" xfId="7" applyNumberFormat="1" applyFont="1" applyFill="1" applyBorder="1" applyAlignment="1">
      <alignment horizontal="left" vertical="center" wrapText="1"/>
    </xf>
    <xf numFmtId="164" fontId="115" fillId="0" borderId="145" xfId="7" applyNumberFormat="1" applyFont="1" applyBorder="1" applyAlignment="1">
      <alignment horizontal="center" vertical="center" wrapText="1"/>
    </xf>
    <xf numFmtId="164" fontId="115" fillId="0" borderId="145" xfId="7" applyNumberFormat="1" applyFont="1" applyBorder="1" applyAlignment="1">
      <alignment horizontal="center" vertical="center"/>
    </xf>
    <xf numFmtId="164" fontId="118" fillId="0" borderId="145" xfId="7" applyNumberFormat="1" applyFont="1" applyFill="1" applyBorder="1" applyAlignment="1">
      <alignment horizontal="left" vertical="center" wrapText="1"/>
    </xf>
    <xf numFmtId="164" fontId="118" fillId="0" borderId="145" xfId="7" applyNumberFormat="1" applyFont="1" applyBorder="1" applyAlignment="1">
      <alignment horizontal="center" vertical="center"/>
    </xf>
    <xf numFmtId="164" fontId="118" fillId="0" borderId="145" xfId="7" applyNumberFormat="1" applyFont="1" applyFill="1" applyBorder="1"/>
    <xf numFmtId="164" fontId="120" fillId="0" borderId="145" xfId="7" applyNumberFormat="1" applyFont="1" applyBorder="1"/>
    <xf numFmtId="164" fontId="120" fillId="0" borderId="146" xfId="7" applyNumberFormat="1" applyFont="1" applyBorder="1"/>
    <xf numFmtId="165" fontId="120" fillId="0" borderId="145" xfId="20961" applyNumberFormat="1" applyFont="1" applyBorder="1"/>
    <xf numFmtId="165" fontId="120" fillId="0" borderId="146" xfId="20961" applyNumberFormat="1" applyFont="1" applyBorder="1"/>
    <xf numFmtId="43" fontId="138" fillId="3" borderId="145" xfId="5" applyNumberFormat="1" applyFont="1" applyFill="1" applyBorder="1" applyAlignment="1" applyProtection="1">
      <protection locked="0"/>
    </xf>
    <xf numFmtId="3" fontId="22" fillId="0" borderId="0" xfId="0" applyNumberFormat="1" applyFont="1"/>
    <xf numFmtId="193" fontId="0" fillId="0" borderId="0" xfId="0" applyNumberFormat="1"/>
    <xf numFmtId="9" fontId="0" fillId="0" borderId="0" xfId="20961" applyFont="1"/>
    <xf numFmtId="169" fontId="25" fillId="36" borderId="127" xfId="20" applyBorder="1"/>
    <xf numFmtId="193" fontId="7" fillId="0" borderId="145" xfId="0" applyNumberFormat="1" applyFont="1" applyFill="1" applyBorder="1" applyAlignment="1" applyProtection="1">
      <alignment vertical="center" wrapText="1"/>
      <protection locked="0"/>
    </xf>
    <xf numFmtId="10" fontId="4" fillId="0" borderId="145" xfId="20961" applyNumberFormat="1" applyFont="1" applyBorder="1" applyAlignment="1" applyProtection="1">
      <alignment vertical="center" wrapText="1"/>
      <protection locked="0"/>
    </xf>
    <xf numFmtId="193" fontId="9" fillId="2" borderId="145" xfId="0" applyNumberFormat="1" applyFont="1" applyFill="1" applyBorder="1" applyAlignment="1" applyProtection="1">
      <alignment vertical="center"/>
      <protection locked="0"/>
    </xf>
    <xf numFmtId="193" fontId="9" fillId="2" borderId="146" xfId="0" applyNumberFormat="1" applyFont="1" applyFill="1" applyBorder="1" applyAlignment="1" applyProtection="1">
      <alignment vertical="center"/>
      <protection locked="0"/>
    </xf>
    <xf numFmtId="14" fontId="4" fillId="0" borderId="0" xfId="0" applyNumberFormat="1" applyFont="1" applyAlignment="1">
      <alignment horizontal="left"/>
    </xf>
    <xf numFmtId="43" fontId="22" fillId="0" borderId="0" xfId="0" applyNumberFormat="1" applyFont="1"/>
    <xf numFmtId="43" fontId="0" fillId="0" borderId="0" xfId="0" applyNumberFormat="1"/>
    <xf numFmtId="14" fontId="0" fillId="0" borderId="0" xfId="0" applyNumberFormat="1" applyAlignment="1">
      <alignment horizontal="left"/>
    </xf>
    <xf numFmtId="14" fontId="116" fillId="0" borderId="0" xfId="0" applyNumberFormat="1" applyFont="1" applyAlignment="1">
      <alignment horizontal="left"/>
    </xf>
    <xf numFmtId="0" fontId="115" fillId="0" borderId="67" xfId="0" applyFont="1" applyBorder="1" applyAlignment="1">
      <alignment horizontal="center"/>
    </xf>
    <xf numFmtId="0" fontId="115" fillId="0" borderId="155" xfId="0" applyFont="1" applyBorder="1" applyAlignment="1">
      <alignment horizontal="center"/>
    </xf>
    <xf numFmtId="49" fontId="115" fillId="0" borderId="155" xfId="0" applyNumberFormat="1" applyFont="1" applyBorder="1" applyAlignment="1">
      <alignment horizontal="center"/>
    </xf>
    <xf numFmtId="0" fontId="115" fillId="0" borderId="155" xfId="0" applyNumberFormat="1" applyFont="1" applyBorder="1" applyAlignment="1">
      <alignment horizontal="center"/>
    </xf>
    <xf numFmtId="49" fontId="115" fillId="0" borderId="155" xfId="0" applyNumberFormat="1" applyFont="1" applyBorder="1" applyAlignment="1">
      <alignment horizontal="center" wrapText="1"/>
    </xf>
    <xf numFmtId="49" fontId="115" fillId="0" borderId="155" xfId="0" applyNumberFormat="1" applyFont="1" applyFill="1" applyBorder="1" applyAlignment="1">
      <alignment horizontal="center" wrapText="1"/>
    </xf>
    <xf numFmtId="0" fontId="115" fillId="0" borderId="155" xfId="0" applyNumberFormat="1" applyFont="1" applyFill="1" applyBorder="1" applyAlignment="1">
      <alignment horizontal="center" wrapText="1"/>
    </xf>
    <xf numFmtId="0" fontId="115" fillId="0" borderId="153" xfId="0" applyNumberFormat="1" applyFont="1" applyFill="1" applyBorder="1" applyAlignment="1">
      <alignment horizontal="center" wrapText="1"/>
    </xf>
    <xf numFmtId="0" fontId="115" fillId="0" borderId="0" xfId="0" applyFont="1" applyAlignment="1">
      <alignment horizontal="left"/>
    </xf>
    <xf numFmtId="0" fontId="120" fillId="0" borderId="145" xfId="0" applyFont="1" applyBorder="1" applyAlignment="1">
      <alignment horizontal="left"/>
    </xf>
    <xf numFmtId="0" fontId="120" fillId="0" borderId="146" xfId="0" applyFont="1" applyBorder="1" applyAlignment="1">
      <alignment horizontal="left"/>
    </xf>
    <xf numFmtId="0" fontId="120" fillId="0" borderId="145" xfId="0" applyFont="1" applyFill="1" applyBorder="1" applyAlignment="1">
      <alignment horizontal="left"/>
    </xf>
    <xf numFmtId="10" fontId="7" fillId="0" borderId="145" xfId="20961" applyNumberFormat="1" applyFont="1" applyFill="1" applyBorder="1" applyAlignment="1" applyProtection="1">
      <alignment vertical="center" wrapText="1"/>
      <protection locked="0"/>
    </xf>
    <xf numFmtId="10" fontId="25" fillId="36" borderId="0" xfId="20" applyNumberFormat="1" applyBorder="1"/>
    <xf numFmtId="10" fontId="25" fillId="36" borderId="127" xfId="20" applyNumberFormat="1" applyBorder="1"/>
    <xf numFmtId="10" fontId="9" fillId="2" borderId="96" xfId="20961" applyNumberFormat="1" applyFont="1" applyFill="1" applyBorder="1" applyAlignment="1" applyProtection="1">
      <alignment vertical="center"/>
      <protection locked="0"/>
    </xf>
    <xf numFmtId="10" fontId="9" fillId="2" borderId="145" xfId="20961" applyNumberFormat="1" applyFont="1" applyFill="1" applyBorder="1" applyAlignment="1" applyProtection="1">
      <alignment vertical="center"/>
      <protection locked="0"/>
    </xf>
    <xf numFmtId="196" fontId="25" fillId="36" borderId="0" xfId="20" applyNumberFormat="1" applyBorder="1"/>
    <xf numFmtId="196" fontId="25" fillId="36" borderId="127" xfId="20" applyNumberFormat="1" applyBorder="1"/>
    <xf numFmtId="10" fontId="9" fillId="2" borderId="23" xfId="20961" applyNumberFormat="1" applyFont="1" applyFill="1" applyBorder="1" applyAlignment="1" applyProtection="1">
      <alignment vertical="center"/>
      <protection locked="0"/>
    </xf>
    <xf numFmtId="10" fontId="9" fillId="2" borderId="152" xfId="20961" applyNumberFormat="1" applyFont="1" applyFill="1" applyBorder="1" applyAlignment="1" applyProtection="1">
      <alignment vertical="center"/>
      <protection locked="0"/>
    </xf>
    <xf numFmtId="0" fontId="14" fillId="0" borderId="96" xfId="0" applyFont="1" applyBorder="1" applyAlignment="1">
      <alignment horizontal="left" vertical="top" wrapText="1" indent="2"/>
    </xf>
    <xf numFmtId="164" fontId="4" fillId="0" borderId="145" xfId="7" applyNumberFormat="1" applyFont="1" applyBorder="1" applyAlignment="1">
      <alignment horizontal="left" vertical="center"/>
    </xf>
    <xf numFmtId="164" fontId="4" fillId="0" borderId="154" xfId="7" applyNumberFormat="1" applyFont="1" applyBorder="1" applyAlignment="1">
      <alignment horizontal="left" vertical="center"/>
    </xf>
    <xf numFmtId="0" fontId="103" fillId="0" borderId="64" xfId="0" applyFont="1" applyBorder="1" applyAlignment="1">
      <alignment horizontal="left" vertical="center" wrapText="1"/>
    </xf>
    <xf numFmtId="0" fontId="103" fillId="0" borderId="63" xfId="0" applyFont="1" applyBorder="1" applyAlignment="1">
      <alignment horizontal="left" vertical="center" wrapText="1"/>
    </xf>
    <xf numFmtId="0" fontId="140" fillId="0" borderId="158" xfId="0" applyFont="1" applyBorder="1" applyAlignment="1">
      <alignment horizontal="center" vertical="center"/>
    </xf>
    <xf numFmtId="0" fontId="140" fillId="0" borderId="29" xfId="0" applyFont="1" applyBorder="1" applyAlignment="1">
      <alignment horizontal="center" vertical="center"/>
    </xf>
    <xf numFmtId="0" fontId="140" fillId="0" borderId="162" xfId="0" applyFont="1" applyBorder="1" applyAlignment="1">
      <alignment horizontal="center" vertical="center"/>
    </xf>
    <xf numFmtId="164" fontId="0" fillId="0" borderId="97" xfId="7" applyNumberFormat="1" applyFont="1" applyBorder="1" applyAlignment="1">
      <alignment horizontal="center"/>
    </xf>
    <xf numFmtId="164" fontId="0" fillId="0" borderId="94" xfId="7" applyNumberFormat="1" applyFont="1" applyBorder="1" applyAlignment="1">
      <alignment horizontal="center"/>
    </xf>
    <xf numFmtId="164" fontId="0" fillId="0" borderId="95" xfId="7" applyNumberFormat="1" applyFont="1" applyBorder="1" applyAlignment="1">
      <alignment horizontal="center"/>
    </xf>
    <xf numFmtId="164" fontId="0" fillId="0" borderId="148" xfId="7" applyNumberFormat="1" applyFont="1" applyBorder="1" applyAlignment="1">
      <alignment horizontal="right"/>
    </xf>
    <xf numFmtId="164" fontId="0" fillId="0" borderId="150" xfId="7" applyNumberFormat="1" applyFont="1" applyBorder="1" applyAlignment="1">
      <alignment horizontal="right"/>
    </xf>
    <xf numFmtId="164" fontId="0" fillId="0" borderId="147" xfId="7" applyNumberFormat="1" applyFont="1" applyBorder="1" applyAlignment="1">
      <alignment horizontal="right"/>
    </xf>
    <xf numFmtId="0" fontId="0" fillId="0" borderId="137" xfId="0" applyBorder="1" applyAlignment="1">
      <alignment horizontal="center" vertical="center"/>
    </xf>
    <xf numFmtId="0" fontId="127" fillId="0" borderId="92" xfId="0" applyFont="1" applyBorder="1" applyAlignment="1">
      <alignment horizontal="center" vertical="center"/>
    </xf>
    <xf numFmtId="0" fontId="127" fillId="0" borderId="7" xfId="0" applyFont="1" applyBorder="1" applyAlignment="1">
      <alignment horizontal="center" vertical="center"/>
    </xf>
    <xf numFmtId="164" fontId="10" fillId="0" borderId="17" xfId="7" applyNumberFormat="1" applyFont="1" applyFill="1" applyBorder="1" applyAlignment="1" applyProtection="1">
      <alignment horizontal="center" vertical="center"/>
    </xf>
    <xf numFmtId="164" fontId="10" fillId="0" borderId="18" xfId="7" applyNumberFormat="1" applyFont="1" applyFill="1" applyBorder="1" applyAlignment="1" applyProtection="1">
      <alignment horizontal="center" vertical="center"/>
    </xf>
    <xf numFmtId="0" fontId="127" fillId="0" borderId="141" xfId="0" applyFont="1" applyBorder="1" applyAlignment="1">
      <alignment horizontal="center" vertical="center" wrapText="1"/>
    </xf>
    <xf numFmtId="0" fontId="127" fillId="0" borderId="7" xfId="0" applyFont="1" applyBorder="1" applyAlignment="1">
      <alignment horizontal="center" vertical="center" wrapText="1"/>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127" xfId="0" applyBorder="1" applyAlignment="1">
      <alignment horizontal="center" vertical="center"/>
    </xf>
    <xf numFmtId="0" fontId="0" fillId="0" borderId="11" xfId="0" applyBorder="1" applyAlignment="1">
      <alignment horizontal="center" vertical="center"/>
    </xf>
    <xf numFmtId="0" fontId="0" fillId="0" borderId="137"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97" xfId="0" applyFont="1" applyFill="1" applyBorder="1" applyAlignment="1">
      <alignment horizontal="center"/>
    </xf>
    <xf numFmtId="0" fontId="4" fillId="0" borderId="21" xfId="0" applyFont="1" applyFill="1" applyBorder="1" applyAlignment="1">
      <alignment horizontal="center"/>
    </xf>
    <xf numFmtId="0" fontId="6" fillId="35" borderId="115" xfId="0" applyFont="1" applyFill="1" applyBorder="1" applyAlignment="1">
      <alignment horizontal="center" vertical="center" wrapText="1"/>
    </xf>
    <xf numFmtId="0" fontId="6" fillId="35" borderId="28" xfId="0" applyFont="1" applyFill="1" applyBorder="1" applyAlignment="1">
      <alignment horizontal="center" vertical="center" wrapText="1"/>
    </xf>
    <xf numFmtId="0" fontId="6" fillId="35" borderId="112" xfId="0" applyFont="1" applyFill="1" applyBorder="1" applyAlignment="1">
      <alignment horizontal="center" vertical="center" wrapText="1"/>
    </xf>
    <xf numFmtId="0" fontId="6" fillId="35" borderId="95" xfId="0" applyFont="1" applyFill="1" applyBorder="1" applyAlignment="1">
      <alignment horizontal="center" vertical="center" wrapText="1"/>
    </xf>
    <xf numFmtId="0" fontId="4" fillId="85" borderId="7" xfId="0" applyFont="1" applyFill="1" applyBorder="1" applyAlignment="1" applyProtection="1">
      <alignment horizontal="center" vertical="center" wrapText="1"/>
    </xf>
    <xf numFmtId="0" fontId="4" fillId="85" borderId="145" xfId="0" applyFont="1" applyFill="1" applyBorder="1" applyAlignment="1" applyProtection="1">
      <alignment horizontal="center" vertical="center" wrapText="1"/>
    </xf>
    <xf numFmtId="0" fontId="4" fillId="85" borderId="7" xfId="11" applyFont="1" applyFill="1" applyBorder="1" applyAlignment="1">
      <alignment horizontal="center" vertical="top"/>
    </xf>
    <xf numFmtId="0" fontId="6" fillId="86" borderId="62" xfId="0" applyFont="1" applyFill="1" applyBorder="1" applyAlignment="1" applyProtection="1">
      <alignment horizontal="center" vertical="center" wrapText="1"/>
    </xf>
    <xf numFmtId="0" fontId="6" fillId="86" borderId="154" xfId="0" applyFont="1" applyFill="1" applyBorder="1" applyAlignment="1" applyProtection="1">
      <alignment horizontal="center" vertical="center" wrapText="1"/>
    </xf>
    <xf numFmtId="0" fontId="100" fillId="3" borderId="65" xfId="13" applyFont="1" applyFill="1" applyBorder="1" applyAlignment="1" applyProtection="1">
      <alignment horizontal="center" vertical="center" wrapText="1"/>
      <protection locked="0"/>
    </xf>
    <xf numFmtId="0" fontId="100" fillId="3" borderId="6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164" fontId="15" fillId="0" borderId="88" xfId="1" applyNumberFormat="1" applyFont="1" applyFill="1" applyBorder="1" applyAlignment="1" applyProtection="1">
      <alignment horizontal="center" vertical="center" wrapText="1"/>
      <protection locked="0"/>
    </xf>
    <xf numFmtId="164" fontId="15" fillId="0" borderId="8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1" xfId="0" applyFont="1" applyBorder="1" applyAlignment="1">
      <alignment horizontal="center" vertical="center" wrapText="1"/>
    </xf>
    <xf numFmtId="0" fontId="118" fillId="0" borderId="118" xfId="0" applyNumberFormat="1" applyFont="1" applyFill="1" applyBorder="1" applyAlignment="1">
      <alignment horizontal="left" vertical="center" wrapText="1"/>
    </xf>
    <xf numFmtId="0" fontId="118" fillId="0" borderId="119" xfId="0" applyNumberFormat="1" applyFont="1" applyFill="1" applyBorder="1" applyAlignment="1">
      <alignment horizontal="left" vertical="center" wrapText="1"/>
    </xf>
    <xf numFmtId="0" fontId="118" fillId="0" borderId="121" xfId="0" applyNumberFormat="1" applyFont="1" applyFill="1" applyBorder="1" applyAlignment="1">
      <alignment horizontal="left" vertical="center" wrapText="1"/>
    </xf>
    <xf numFmtId="0" fontId="118" fillId="0" borderId="122" xfId="0" applyNumberFormat="1" applyFont="1" applyFill="1" applyBorder="1" applyAlignment="1">
      <alignment horizontal="left" vertical="center" wrapText="1"/>
    </xf>
    <xf numFmtId="0" fontId="118" fillId="0" borderId="124" xfId="0" applyNumberFormat="1" applyFont="1" applyFill="1" applyBorder="1" applyAlignment="1">
      <alignment horizontal="left" vertical="center" wrapText="1"/>
    </xf>
    <xf numFmtId="0" fontId="118" fillId="0" borderId="125" xfId="0" applyNumberFormat="1" applyFont="1" applyFill="1" applyBorder="1" applyAlignment="1">
      <alignment horizontal="left" vertical="center" wrapText="1"/>
    </xf>
    <xf numFmtId="0" fontId="119" fillId="0" borderId="144" xfId="0" applyFont="1" applyFill="1" applyBorder="1" applyAlignment="1">
      <alignment horizontal="center" vertical="center" wrapText="1"/>
    </xf>
    <xf numFmtId="0" fontId="119" fillId="0" borderId="143" xfId="0" applyFont="1" applyFill="1" applyBorder="1" applyAlignment="1">
      <alignment horizontal="center" vertical="center" wrapText="1"/>
    </xf>
    <xf numFmtId="0" fontId="119" fillId="0" borderId="120" xfId="0" applyFont="1" applyFill="1" applyBorder="1" applyAlignment="1">
      <alignment horizontal="center" vertical="center" wrapText="1"/>
    </xf>
    <xf numFmtId="0" fontId="119" fillId="0" borderId="52" xfId="0" applyFont="1" applyFill="1" applyBorder="1" applyAlignment="1">
      <alignment horizontal="center" vertical="center" wrapText="1"/>
    </xf>
    <xf numFmtId="0" fontId="119" fillId="0" borderId="123"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6"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148" xfId="0" applyFont="1" applyBorder="1" applyAlignment="1">
      <alignment horizontal="center" vertical="center" wrapText="1"/>
    </xf>
    <xf numFmtId="0" fontId="115" fillId="0" borderId="147" xfId="0" applyFont="1" applyBorder="1" applyAlignment="1">
      <alignment horizontal="center" vertical="center" wrapText="1"/>
    </xf>
    <xf numFmtId="0" fontId="123" fillId="0" borderId="145" xfId="0" applyFont="1" applyFill="1" applyBorder="1" applyAlignment="1">
      <alignment horizontal="center" vertical="center"/>
    </xf>
    <xf numFmtId="0" fontId="117" fillId="0" borderId="144" xfId="0" applyFont="1" applyFill="1" applyBorder="1" applyAlignment="1">
      <alignment horizontal="center" vertical="center"/>
    </xf>
    <xf numFmtId="0" fontId="117" fillId="0" borderId="149" xfId="0" applyFont="1" applyFill="1" applyBorder="1" applyAlignment="1">
      <alignment horizontal="center" vertical="center"/>
    </xf>
    <xf numFmtId="0" fontId="117" fillId="0" borderId="52"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5" xfId="0" applyFont="1" applyFill="1" applyBorder="1" applyAlignment="1">
      <alignment horizontal="center" vertical="center" wrapText="1"/>
    </xf>
    <xf numFmtId="0" fontId="118" fillId="0" borderId="144" xfId="0" applyFont="1" applyFill="1" applyBorder="1" applyAlignment="1">
      <alignment horizontal="center" vertical="center" wrapText="1"/>
    </xf>
    <xf numFmtId="0" fontId="118" fillId="0" borderId="149" xfId="0" applyFont="1" applyFill="1" applyBorder="1" applyAlignment="1">
      <alignment horizontal="center" vertical="center" wrapText="1"/>
    </xf>
    <xf numFmtId="0" fontId="118" fillId="0" borderId="126"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52"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8"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43"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1" xfId="0" applyFont="1" applyBorder="1" applyAlignment="1">
      <alignment horizontal="center" vertical="center" wrapText="1"/>
    </xf>
    <xf numFmtId="0" fontId="115" fillId="0" borderId="154" xfId="0" applyFont="1" applyBorder="1" applyAlignment="1">
      <alignment horizontal="center" vertical="center" wrapText="1"/>
    </xf>
    <xf numFmtId="0" fontId="115" fillId="0" borderId="53" xfId="0" applyFont="1" applyFill="1" applyBorder="1" applyAlignment="1">
      <alignment horizontal="center" vertical="center" wrapText="1"/>
    </xf>
    <xf numFmtId="0" fontId="115" fillId="0" borderId="54" xfId="0" applyFont="1" applyFill="1" applyBorder="1" applyAlignment="1">
      <alignment horizontal="center" vertical="center" wrapText="1"/>
    </xf>
    <xf numFmtId="0" fontId="115" fillId="0" borderId="103" xfId="0" applyFont="1" applyFill="1" applyBorder="1" applyAlignment="1">
      <alignment horizontal="center" vertical="center" wrapText="1"/>
    </xf>
    <xf numFmtId="0" fontId="118" fillId="0" borderId="53" xfId="0" applyNumberFormat="1" applyFont="1" applyFill="1" applyBorder="1" applyAlignment="1">
      <alignment horizontal="left" vertical="top" wrapText="1"/>
    </xf>
    <xf numFmtId="0" fontId="118" fillId="0" borderId="103" xfId="0" applyNumberFormat="1" applyFont="1" applyFill="1" applyBorder="1" applyAlignment="1">
      <alignment horizontal="left" vertical="top" wrapText="1"/>
    </xf>
    <xf numFmtId="0" fontId="118" fillId="0" borderId="61" xfId="0" applyNumberFormat="1" applyFont="1" applyFill="1" applyBorder="1" applyAlignment="1">
      <alignment horizontal="left" vertical="top" wrapText="1"/>
    </xf>
    <xf numFmtId="0" fontId="118" fillId="0" borderId="90" xfId="0" applyNumberFormat="1" applyFont="1" applyFill="1" applyBorder="1" applyAlignment="1">
      <alignment horizontal="left" vertical="top" wrapText="1"/>
    </xf>
    <xf numFmtId="0" fontId="118" fillId="0" borderId="117" xfId="0" applyNumberFormat="1" applyFont="1" applyFill="1" applyBorder="1" applyAlignment="1">
      <alignment horizontal="left" vertical="top" wrapText="1"/>
    </xf>
    <xf numFmtId="0" fontId="118" fillId="0" borderId="156" xfId="0" applyNumberFormat="1" applyFont="1" applyFill="1" applyBorder="1" applyAlignment="1">
      <alignment horizontal="left" vertical="top" wrapText="1"/>
    </xf>
    <xf numFmtId="0" fontId="115" fillId="0" borderId="146" xfId="0" applyFont="1" applyFill="1" applyBorder="1" applyAlignment="1">
      <alignment horizontal="center" vertical="center" wrapText="1"/>
    </xf>
    <xf numFmtId="0" fontId="118" fillId="0" borderId="157" xfId="0" applyFont="1" applyFill="1" applyBorder="1" applyAlignment="1">
      <alignment horizontal="center" vertical="center" wrapText="1"/>
    </xf>
    <xf numFmtId="0" fontId="118" fillId="0" borderId="67" xfId="0" applyFont="1" applyFill="1" applyBorder="1" applyAlignment="1">
      <alignment horizontal="center" vertical="center" wrapText="1"/>
    </xf>
    <xf numFmtId="0" fontId="115" fillId="0" borderId="144" xfId="0" applyFont="1" applyBorder="1" applyAlignment="1">
      <alignment horizontal="center" vertical="top" wrapText="1"/>
    </xf>
    <xf numFmtId="0" fontId="115" fillId="0" borderId="143" xfId="0" applyFont="1" applyBorder="1" applyAlignment="1">
      <alignment horizontal="center" vertical="top" wrapText="1"/>
    </xf>
    <xf numFmtId="0" fontId="115" fillId="0" borderId="144" xfId="0" applyFont="1" applyFill="1" applyBorder="1" applyAlignment="1">
      <alignment horizontal="center" vertical="top" wrapText="1"/>
    </xf>
    <xf numFmtId="0" fontId="115" fillId="0" borderId="150" xfId="0" applyFont="1" applyFill="1" applyBorder="1" applyAlignment="1">
      <alignment horizontal="center" vertical="top" wrapText="1"/>
    </xf>
    <xf numFmtId="0" fontId="115" fillId="0" borderId="147" xfId="0" applyFont="1" applyFill="1" applyBorder="1" applyAlignment="1">
      <alignment horizontal="center" vertical="top" wrapText="1"/>
    </xf>
    <xf numFmtId="0" fontId="104" fillId="0" borderId="129" xfId="0" applyNumberFormat="1" applyFont="1" applyFill="1" applyBorder="1" applyAlignment="1">
      <alignment horizontal="left" vertical="top" wrapText="1"/>
    </xf>
    <xf numFmtId="0" fontId="104" fillId="0" borderId="130" xfId="0" applyNumberFormat="1" applyFont="1" applyFill="1" applyBorder="1" applyAlignment="1">
      <alignment horizontal="left" vertical="top" wrapText="1"/>
    </xf>
    <xf numFmtId="0" fontId="121" fillId="0" borderId="145" xfId="0" applyFont="1" applyBorder="1" applyAlignment="1">
      <alignment horizontal="center" vertical="center"/>
    </xf>
    <xf numFmtId="0" fontId="120" fillId="0" borderId="145" xfId="0" applyFont="1" applyBorder="1" applyAlignment="1">
      <alignment horizontal="center" vertical="center" wrapText="1"/>
    </xf>
    <xf numFmtId="0" fontId="120" fillId="0" borderId="146" xfId="0" applyFont="1" applyBorder="1" applyAlignment="1">
      <alignment horizontal="center" vertical="center" wrapText="1"/>
    </xf>
    <xf numFmtId="0" fontId="104" fillId="75" borderId="148" xfId="0" applyFont="1" applyFill="1" applyBorder="1" applyAlignment="1">
      <alignment horizontal="center" vertical="center" wrapText="1"/>
    </xf>
    <xf numFmtId="0" fontId="104" fillId="75" borderId="147" xfId="0" applyFont="1" applyFill="1" applyBorder="1" applyAlignment="1">
      <alignment horizontal="center" vertical="center" wrapText="1"/>
    </xf>
    <xf numFmtId="0" fontId="105" fillId="0" borderId="148" xfId="0" applyFont="1" applyFill="1" applyBorder="1" applyAlignment="1">
      <alignment horizontal="left" vertical="center" wrapText="1"/>
    </xf>
    <xf numFmtId="0" fontId="105" fillId="0" borderId="147" xfId="0" applyFont="1" applyFill="1" applyBorder="1" applyAlignment="1">
      <alignment horizontal="left" vertical="center" wrapText="1"/>
    </xf>
    <xf numFmtId="0" fontId="105" fillId="0" borderId="148" xfId="13" applyFont="1" applyFill="1" applyBorder="1" applyAlignment="1" applyProtection="1">
      <alignment horizontal="left" vertical="top" wrapText="1"/>
      <protection locked="0"/>
    </xf>
    <xf numFmtId="0" fontId="105" fillId="0" borderId="147" xfId="13" applyFont="1" applyFill="1" applyBorder="1" applyAlignment="1" applyProtection="1">
      <alignment horizontal="left" vertical="top" wrapText="1"/>
      <protection locked="0"/>
    </xf>
    <xf numFmtId="0" fontId="154" fillId="0" borderId="148" xfId="13" applyFont="1" applyFill="1" applyBorder="1" applyAlignment="1" applyProtection="1">
      <alignment horizontal="left" vertical="top" wrapText="1"/>
      <protection locked="0"/>
    </xf>
    <xf numFmtId="0" fontId="154" fillId="0" borderId="147" xfId="13" applyFont="1" applyFill="1" applyBorder="1" applyAlignment="1" applyProtection="1">
      <alignment horizontal="left" vertical="top" wrapText="1"/>
      <protection locked="0"/>
    </xf>
    <xf numFmtId="0" fontId="105" fillId="0" borderId="148" xfId="0" applyNumberFormat="1" applyFont="1" applyFill="1" applyBorder="1" applyAlignment="1">
      <alignment horizontal="left" vertical="center" wrapText="1"/>
    </xf>
    <xf numFmtId="0" fontId="105" fillId="0" borderId="147" xfId="0" applyNumberFormat="1" applyFont="1" applyFill="1" applyBorder="1" applyAlignment="1">
      <alignment horizontal="left" vertical="center" wrapText="1"/>
    </xf>
    <xf numFmtId="0" fontId="105" fillId="0" borderId="148" xfId="0" applyNumberFormat="1" applyFont="1" applyFill="1" applyBorder="1" applyAlignment="1">
      <alignment horizontal="left" vertical="top" wrapText="1"/>
    </xf>
    <xf numFmtId="0" fontId="105" fillId="0" borderId="147" xfId="0" applyNumberFormat="1" applyFont="1" applyFill="1" applyBorder="1" applyAlignment="1">
      <alignment horizontal="left" vertical="top" wrapText="1"/>
    </xf>
    <xf numFmtId="49" fontId="105" fillId="0" borderId="0" xfId="0" applyNumberFormat="1" applyFont="1" applyFill="1" applyBorder="1" applyAlignment="1">
      <alignment horizontal="center" vertical="center"/>
    </xf>
    <xf numFmtId="0" fontId="105" fillId="0" borderId="145" xfId="0" applyFont="1" applyFill="1" applyBorder="1" applyAlignment="1">
      <alignment horizontal="left" vertical="top" wrapText="1"/>
    </xf>
    <xf numFmtId="0" fontId="105" fillId="0" borderId="148" xfId="0" applyFont="1" applyFill="1" applyBorder="1" applyAlignment="1">
      <alignment horizontal="left" vertical="top" wrapText="1"/>
    </xf>
    <xf numFmtId="0" fontId="105" fillId="0" borderId="145" xfId="0" applyFont="1" applyFill="1" applyBorder="1" applyAlignment="1">
      <alignment horizontal="left" vertical="center" wrapText="1"/>
    </xf>
    <xf numFmtId="0" fontId="104" fillId="75" borderId="145" xfId="0" applyFont="1" applyFill="1" applyBorder="1" applyAlignment="1">
      <alignment horizontal="center" vertical="center" wrapText="1"/>
    </xf>
    <xf numFmtId="0" fontId="105" fillId="0" borderId="145" xfId="0" applyNumberFormat="1" applyFont="1" applyFill="1" applyBorder="1" applyAlignment="1">
      <alignment horizontal="left" vertical="top" wrapText="1"/>
    </xf>
    <xf numFmtId="0" fontId="105" fillId="0" borderId="145" xfId="0" applyFont="1" applyBorder="1" applyAlignment="1">
      <alignment horizontal="center"/>
    </xf>
    <xf numFmtId="0" fontId="105" fillId="0" borderId="97" xfId="0" applyFont="1" applyFill="1" applyBorder="1" applyAlignment="1">
      <alignment horizontal="left" vertical="center" wrapText="1"/>
    </xf>
    <xf numFmtId="0" fontId="105" fillId="0" borderId="95" xfId="0" applyFont="1" applyFill="1" applyBorder="1" applyAlignment="1">
      <alignment horizontal="left" vertical="center" wrapText="1"/>
    </xf>
    <xf numFmtId="0" fontId="104" fillId="0" borderId="145" xfId="0" applyFont="1" applyFill="1" applyBorder="1" applyAlignment="1">
      <alignment horizontal="center" vertical="center"/>
    </xf>
    <xf numFmtId="0" fontId="105" fillId="3" borderId="148" xfId="13" applyFont="1" applyFill="1" applyBorder="1" applyAlignment="1" applyProtection="1">
      <alignment horizontal="left" vertical="top" wrapText="1"/>
      <protection locked="0"/>
    </xf>
    <xf numFmtId="0" fontId="105" fillId="3" borderId="147" xfId="13" applyFont="1" applyFill="1" applyBorder="1" applyAlignment="1" applyProtection="1">
      <alignment horizontal="left" vertical="top" wrapText="1"/>
      <protection locked="0"/>
    </xf>
    <xf numFmtId="0" fontId="104" fillId="0" borderId="83" xfId="0" applyFont="1" applyFill="1" applyBorder="1" applyAlignment="1">
      <alignment horizontal="center" vertical="center"/>
    </xf>
    <xf numFmtId="0" fontId="104" fillId="75" borderId="80" xfId="0" applyFont="1" applyFill="1" applyBorder="1" applyAlignment="1">
      <alignment horizontal="center" vertical="center" wrapText="1"/>
    </xf>
    <xf numFmtId="0" fontId="104" fillId="75" borderId="0" xfId="0" applyFont="1" applyFill="1" applyBorder="1" applyAlignment="1">
      <alignment horizontal="center" vertical="center" wrapText="1"/>
    </xf>
    <xf numFmtId="0" fontId="104" fillId="75" borderId="81" xfId="0" applyFont="1" applyFill="1" applyBorder="1" applyAlignment="1">
      <alignment horizontal="center" vertical="center" wrapText="1"/>
    </xf>
    <xf numFmtId="0" fontId="105" fillId="0" borderId="97" xfId="0" applyFont="1" applyFill="1" applyBorder="1" applyAlignment="1">
      <alignment vertical="center" wrapText="1"/>
    </xf>
    <xf numFmtId="0" fontId="105" fillId="0" borderId="95" xfId="0" applyFont="1" applyFill="1" applyBorder="1" applyAlignment="1">
      <alignment vertical="center" wrapText="1"/>
    </xf>
    <xf numFmtId="0" fontId="104" fillId="75" borderId="85" xfId="0" applyFont="1" applyFill="1" applyBorder="1" applyAlignment="1">
      <alignment horizontal="center" vertical="center"/>
    </xf>
    <xf numFmtId="0" fontId="104" fillId="75" borderId="86" xfId="0" applyFont="1" applyFill="1" applyBorder="1" applyAlignment="1">
      <alignment horizontal="center" vertical="center"/>
    </xf>
    <xf numFmtId="0" fontId="104" fillId="75" borderId="87" xfId="0" applyFont="1" applyFill="1" applyBorder="1" applyAlignment="1">
      <alignment horizontal="center" vertical="center"/>
    </xf>
    <xf numFmtId="0" fontId="105" fillId="3" borderId="97" xfId="0" applyFont="1" applyFill="1" applyBorder="1" applyAlignment="1">
      <alignment horizontal="left" vertical="center" wrapText="1"/>
    </xf>
    <xf numFmtId="0" fontId="105" fillId="3" borderId="95" xfId="0" applyFont="1" applyFill="1" applyBorder="1" applyAlignment="1">
      <alignment horizontal="left" vertical="center" wrapText="1"/>
    </xf>
    <xf numFmtId="0" fontId="105" fillId="0" borderId="75" xfId="0" applyFont="1" applyFill="1" applyBorder="1" applyAlignment="1">
      <alignment horizontal="left" vertical="center" wrapText="1"/>
    </xf>
    <xf numFmtId="0" fontId="105" fillId="0" borderId="76" xfId="0" applyFont="1" applyFill="1" applyBorder="1" applyAlignment="1">
      <alignment horizontal="left" vertical="center" wrapText="1"/>
    </xf>
    <xf numFmtId="0" fontId="104" fillId="75" borderId="71" xfId="0" applyFont="1" applyFill="1" applyBorder="1" applyAlignment="1">
      <alignment horizontal="center" vertical="center" wrapText="1"/>
    </xf>
    <xf numFmtId="0" fontId="104" fillId="75" borderId="72" xfId="0" applyFont="1" applyFill="1" applyBorder="1" applyAlignment="1">
      <alignment horizontal="center" vertical="center" wrapText="1"/>
    </xf>
    <xf numFmtId="0" fontId="104" fillId="75" borderId="73" xfId="0" applyFont="1" applyFill="1" applyBorder="1" applyAlignment="1">
      <alignment horizontal="center" vertical="center" wrapText="1"/>
    </xf>
    <xf numFmtId="0" fontId="105" fillId="0" borderId="52" xfId="0" applyFont="1" applyFill="1" applyBorder="1" applyAlignment="1">
      <alignment horizontal="left" vertical="center" wrapText="1"/>
    </xf>
    <xf numFmtId="0" fontId="105" fillId="0" borderId="11" xfId="0" applyFont="1" applyFill="1" applyBorder="1" applyAlignment="1">
      <alignment horizontal="left" vertical="center" wrapText="1"/>
    </xf>
    <xf numFmtId="0" fontId="154" fillId="3" borderId="97" xfId="0" applyFont="1" applyFill="1" applyBorder="1" applyAlignment="1">
      <alignment horizontal="left" vertical="center" wrapText="1"/>
    </xf>
    <xf numFmtId="0" fontId="154" fillId="3" borderId="95" xfId="0" applyFont="1" applyFill="1" applyBorder="1" applyAlignment="1">
      <alignment horizontal="left" vertical="center" wrapText="1"/>
    </xf>
    <xf numFmtId="0" fontId="105" fillId="0" borderId="138" xfId="0" applyFont="1" applyFill="1" applyBorder="1" applyAlignment="1">
      <alignment horizontal="left" vertical="center" wrapText="1"/>
    </xf>
    <xf numFmtId="0" fontId="105" fillId="0" borderId="139" xfId="0" applyFont="1" applyFill="1" applyBorder="1" applyAlignment="1">
      <alignment horizontal="left" vertical="center" wrapText="1"/>
    </xf>
    <xf numFmtId="0" fontId="105" fillId="0" borderId="140" xfId="0" applyFont="1" applyFill="1" applyBorder="1" applyAlignment="1">
      <alignment horizontal="left" vertical="center" wrapText="1"/>
    </xf>
    <xf numFmtId="0" fontId="105" fillId="3" borderId="75"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0" borderId="78" xfId="0" applyFont="1" applyFill="1" applyBorder="1" applyAlignment="1">
      <alignment horizontal="left" vertical="center" wrapText="1"/>
    </xf>
    <xf numFmtId="0" fontId="105" fillId="0" borderId="79" xfId="0" applyFont="1" applyFill="1" applyBorder="1" applyAlignment="1">
      <alignment horizontal="left" vertical="center" wrapText="1"/>
    </xf>
    <xf numFmtId="0" fontId="105" fillId="0" borderId="52" xfId="0" applyFont="1" applyFill="1" applyBorder="1" applyAlignment="1">
      <alignment vertical="center" wrapText="1"/>
    </xf>
    <xf numFmtId="0" fontId="105" fillId="0" borderId="11" xfId="0" applyFont="1" applyFill="1" applyBorder="1" applyAlignment="1">
      <alignment vertical="center" wrapText="1"/>
    </xf>
    <xf numFmtId="0" fontId="105" fillId="3" borderId="97" xfId="0" applyFont="1" applyFill="1" applyBorder="1" applyAlignment="1">
      <alignment vertical="center" wrapText="1"/>
    </xf>
    <xf numFmtId="0" fontId="105" fillId="3" borderId="95" xfId="0" applyFont="1" applyFill="1" applyBorder="1" applyAlignment="1">
      <alignment vertical="center" wrapText="1"/>
    </xf>
    <xf numFmtId="0" fontId="104" fillId="0" borderId="68" xfId="0" applyFont="1" applyFill="1" applyBorder="1" applyAlignment="1">
      <alignment horizontal="center" vertical="center"/>
    </xf>
    <xf numFmtId="0" fontId="104" fillId="0" borderId="69" xfId="0" applyFont="1" applyFill="1" applyBorder="1" applyAlignment="1">
      <alignment horizontal="center" vertical="center"/>
    </xf>
    <xf numFmtId="0" fontId="104" fillId="0" borderId="70" xfId="0" applyFont="1" applyFill="1" applyBorder="1" applyAlignment="1">
      <alignment horizontal="center" vertical="center"/>
    </xf>
    <xf numFmtId="0" fontId="105" fillId="0" borderId="96" xfId="0" applyFont="1" applyFill="1" applyBorder="1" applyAlignment="1">
      <alignment horizontal="left" vertical="center" wrapText="1"/>
    </xf>
    <xf numFmtId="0" fontId="154" fillId="3" borderId="97" xfId="0" applyFont="1" applyFill="1" applyBorder="1" applyAlignment="1">
      <alignment vertical="center" wrapText="1"/>
    </xf>
    <xf numFmtId="0" fontId="154" fillId="3" borderId="95" xfId="0" applyFont="1" applyFill="1" applyBorder="1" applyAlignment="1">
      <alignment vertical="center" wrapText="1"/>
    </xf>
    <xf numFmtId="0" fontId="105" fillId="0" borderId="97" xfId="0" applyFont="1" applyFill="1" applyBorder="1" applyAlignment="1">
      <alignment horizontal="left"/>
    </xf>
    <xf numFmtId="0" fontId="105" fillId="0" borderId="95" xfId="0" applyFont="1" applyFill="1" applyBorder="1" applyAlignment="1">
      <alignment horizontal="left"/>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15" xfId="21415" xr:uid="{00000000-0005-0000-0000-000046440000}"/>
    <cellStyle name="Normal 4 16" xfId="21416" xr:uid="{00000000-0005-0000-0000-000047440000}"/>
    <cellStyle name="Normal 4 2" xfId="17292" xr:uid="{00000000-0005-0000-0000-000048440000}"/>
    <cellStyle name="Normal 4 2 10" xfId="17293" xr:uid="{00000000-0005-0000-0000-000049440000}"/>
    <cellStyle name="Normal 4 2 11" xfId="17294" xr:uid="{00000000-0005-0000-0000-00004A440000}"/>
    <cellStyle name="Normal 4 2 11 2" xfId="17295" xr:uid="{00000000-0005-0000-0000-00004B440000}"/>
    <cellStyle name="Normal 4 2 11 2 2" xfId="17296" xr:uid="{00000000-0005-0000-0000-00004C440000}"/>
    <cellStyle name="Normal 4 2 11 2 3" xfId="17297" xr:uid="{00000000-0005-0000-0000-00004D440000}"/>
    <cellStyle name="Normal 4 2 11 2 4" xfId="17298" xr:uid="{00000000-0005-0000-0000-00004E440000}"/>
    <cellStyle name="Normal 4 2 11 3" xfId="17299" xr:uid="{00000000-0005-0000-0000-00004F440000}"/>
    <cellStyle name="Normal 4 2 11 4" xfId="17300" xr:uid="{00000000-0005-0000-0000-000050440000}"/>
    <cellStyle name="Normal 4 2 11 5" xfId="17301" xr:uid="{00000000-0005-0000-0000-000051440000}"/>
    <cellStyle name="Normal 4 2 12" xfId="17302" xr:uid="{00000000-0005-0000-0000-000052440000}"/>
    <cellStyle name="Normal 4 2 13" xfId="17303" xr:uid="{00000000-0005-0000-0000-000053440000}"/>
    <cellStyle name="Normal 4 2 14" xfId="17304" xr:uid="{00000000-0005-0000-0000-000054440000}"/>
    <cellStyle name="Normal 4 2 2" xfId="17305" xr:uid="{00000000-0005-0000-0000-000055440000}"/>
    <cellStyle name="Normal 4 2 2 10" xfId="17306" xr:uid="{00000000-0005-0000-0000-000056440000}"/>
    <cellStyle name="Normal 4 2 2 10 2" xfId="17307" xr:uid="{00000000-0005-0000-0000-000057440000}"/>
    <cellStyle name="Normal 4 2 2 10 2 2" xfId="17308" xr:uid="{00000000-0005-0000-0000-000058440000}"/>
    <cellStyle name="Normal 4 2 2 10 2 3" xfId="17309" xr:uid="{00000000-0005-0000-0000-000059440000}"/>
    <cellStyle name="Normal 4 2 2 10 2 4" xfId="17310" xr:uid="{00000000-0005-0000-0000-00005A440000}"/>
    <cellStyle name="Normal 4 2 2 10 3" xfId="17311" xr:uid="{00000000-0005-0000-0000-00005B440000}"/>
    <cellStyle name="Normal 4 2 2 10 4" xfId="17312" xr:uid="{00000000-0005-0000-0000-00005C440000}"/>
    <cellStyle name="Normal 4 2 2 10 5" xfId="17313" xr:uid="{00000000-0005-0000-0000-00005D440000}"/>
    <cellStyle name="Normal 4 2 2 11" xfId="17314" xr:uid="{00000000-0005-0000-0000-00005E440000}"/>
    <cellStyle name="Normal 4 2 2 12" xfId="17315" xr:uid="{00000000-0005-0000-0000-00005F440000}"/>
    <cellStyle name="Normal 4 2 2 13" xfId="17316" xr:uid="{00000000-0005-0000-0000-000060440000}"/>
    <cellStyle name="Normal 4 2 2 14" xfId="17317" xr:uid="{00000000-0005-0000-0000-000061440000}"/>
    <cellStyle name="Normal 4 2 2 2" xfId="17318" xr:uid="{00000000-0005-0000-0000-000062440000}"/>
    <cellStyle name="Normal 4 2 2 2 2" xfId="17319" xr:uid="{00000000-0005-0000-0000-000063440000}"/>
    <cellStyle name="Normal 4 2 2 2 2 2" xfId="17320" xr:uid="{00000000-0005-0000-0000-000064440000}"/>
    <cellStyle name="Normal 4 2 2 2 2 2 2" xfId="17321" xr:uid="{00000000-0005-0000-0000-000065440000}"/>
    <cellStyle name="Normal 4 2 2 2 2 2 2 2" xfId="17322" xr:uid="{00000000-0005-0000-0000-000066440000}"/>
    <cellStyle name="Normal 4 2 2 2 2 2 2 2 2" xfId="17323" xr:uid="{00000000-0005-0000-0000-000067440000}"/>
    <cellStyle name="Normal 4 2 2 2 2 2 2 2 3" xfId="17324" xr:uid="{00000000-0005-0000-0000-000068440000}"/>
    <cellStyle name="Normal 4 2 2 2 2 2 2 2 4" xfId="17325" xr:uid="{00000000-0005-0000-0000-000069440000}"/>
    <cellStyle name="Normal 4 2 2 2 2 2 2 3" xfId="17326" xr:uid="{00000000-0005-0000-0000-00006A440000}"/>
    <cellStyle name="Normal 4 2 2 2 2 2 2 4" xfId="17327" xr:uid="{00000000-0005-0000-0000-00006B440000}"/>
    <cellStyle name="Normal 4 2 2 2 2 2 2 5" xfId="17328" xr:uid="{00000000-0005-0000-0000-00006C440000}"/>
    <cellStyle name="Normal 4 2 2 2 2 2 3" xfId="17329" xr:uid="{00000000-0005-0000-0000-00006D440000}"/>
    <cellStyle name="Normal 4 2 2 2 2 2 3 2" xfId="17330" xr:uid="{00000000-0005-0000-0000-00006E440000}"/>
    <cellStyle name="Normal 4 2 2 2 2 2 3 3" xfId="17331" xr:uid="{00000000-0005-0000-0000-00006F440000}"/>
    <cellStyle name="Normal 4 2 2 2 2 2 3 4" xfId="17332" xr:uid="{00000000-0005-0000-0000-000070440000}"/>
    <cellStyle name="Normal 4 2 2 2 2 2 4" xfId="17333" xr:uid="{00000000-0005-0000-0000-000071440000}"/>
    <cellStyle name="Normal 4 2 2 2 2 2 5" xfId="17334" xr:uid="{00000000-0005-0000-0000-000072440000}"/>
    <cellStyle name="Normal 4 2 2 2 2 2 6" xfId="17335" xr:uid="{00000000-0005-0000-0000-000073440000}"/>
    <cellStyle name="Normal 4 2 2 2 2 3" xfId="17336" xr:uid="{00000000-0005-0000-0000-000074440000}"/>
    <cellStyle name="Normal 4 2 2 2 2 3 2" xfId="17337" xr:uid="{00000000-0005-0000-0000-000075440000}"/>
    <cellStyle name="Normal 4 2 2 2 2 3 2 2" xfId="17338" xr:uid="{00000000-0005-0000-0000-000076440000}"/>
    <cellStyle name="Normal 4 2 2 2 2 3 2 2 2" xfId="17339" xr:uid="{00000000-0005-0000-0000-000077440000}"/>
    <cellStyle name="Normal 4 2 2 2 2 3 2 2 3" xfId="17340" xr:uid="{00000000-0005-0000-0000-000078440000}"/>
    <cellStyle name="Normal 4 2 2 2 2 3 2 2 4" xfId="17341" xr:uid="{00000000-0005-0000-0000-000079440000}"/>
    <cellStyle name="Normal 4 2 2 2 2 3 2 3" xfId="17342" xr:uid="{00000000-0005-0000-0000-00007A440000}"/>
    <cellStyle name="Normal 4 2 2 2 2 3 2 4" xfId="17343" xr:uid="{00000000-0005-0000-0000-00007B440000}"/>
    <cellStyle name="Normal 4 2 2 2 2 3 2 5" xfId="17344" xr:uid="{00000000-0005-0000-0000-00007C440000}"/>
    <cellStyle name="Normal 4 2 2 2 2 3 3" xfId="17345" xr:uid="{00000000-0005-0000-0000-00007D440000}"/>
    <cellStyle name="Normal 4 2 2 2 2 3 3 2" xfId="17346" xr:uid="{00000000-0005-0000-0000-00007E440000}"/>
    <cellStyle name="Normal 4 2 2 2 2 3 3 3" xfId="17347" xr:uid="{00000000-0005-0000-0000-00007F440000}"/>
    <cellStyle name="Normal 4 2 2 2 2 3 3 4" xfId="17348" xr:uid="{00000000-0005-0000-0000-000080440000}"/>
    <cellStyle name="Normal 4 2 2 2 2 3 4" xfId="17349" xr:uid="{00000000-0005-0000-0000-000081440000}"/>
    <cellStyle name="Normal 4 2 2 2 2 3 5" xfId="17350" xr:uid="{00000000-0005-0000-0000-000082440000}"/>
    <cellStyle name="Normal 4 2 2 2 2 3 6" xfId="17351" xr:uid="{00000000-0005-0000-0000-000083440000}"/>
    <cellStyle name="Normal 4 2 2 2 2 4" xfId="17352" xr:uid="{00000000-0005-0000-0000-000084440000}"/>
    <cellStyle name="Normal 4 2 2 2 2 4 2" xfId="17353" xr:uid="{00000000-0005-0000-0000-000085440000}"/>
    <cellStyle name="Normal 4 2 2 2 2 4 2 2" xfId="17354" xr:uid="{00000000-0005-0000-0000-000086440000}"/>
    <cellStyle name="Normal 4 2 2 2 2 4 2 3" xfId="17355" xr:uid="{00000000-0005-0000-0000-000087440000}"/>
    <cellStyle name="Normal 4 2 2 2 2 4 2 4" xfId="17356" xr:uid="{00000000-0005-0000-0000-000088440000}"/>
    <cellStyle name="Normal 4 2 2 2 2 4 3" xfId="17357" xr:uid="{00000000-0005-0000-0000-000089440000}"/>
    <cellStyle name="Normal 4 2 2 2 2 4 4" xfId="17358" xr:uid="{00000000-0005-0000-0000-00008A440000}"/>
    <cellStyle name="Normal 4 2 2 2 2 4 5" xfId="17359" xr:uid="{00000000-0005-0000-0000-00008B440000}"/>
    <cellStyle name="Normal 4 2 2 2 2 5" xfId="17360" xr:uid="{00000000-0005-0000-0000-00008C440000}"/>
    <cellStyle name="Normal 4 2 2 2 2 5 2" xfId="17361" xr:uid="{00000000-0005-0000-0000-00008D440000}"/>
    <cellStyle name="Normal 4 2 2 2 2 5 3" xfId="17362" xr:uid="{00000000-0005-0000-0000-00008E440000}"/>
    <cellStyle name="Normal 4 2 2 2 2 5 4" xfId="17363" xr:uid="{00000000-0005-0000-0000-00008F440000}"/>
    <cellStyle name="Normal 4 2 2 2 2 6" xfId="17364" xr:uid="{00000000-0005-0000-0000-000090440000}"/>
    <cellStyle name="Normal 4 2 2 2 2 7" xfId="17365" xr:uid="{00000000-0005-0000-0000-000091440000}"/>
    <cellStyle name="Normal 4 2 2 2 2 8" xfId="17366" xr:uid="{00000000-0005-0000-0000-000092440000}"/>
    <cellStyle name="Normal 4 2 2 2 3" xfId="17367" xr:uid="{00000000-0005-0000-0000-000093440000}"/>
    <cellStyle name="Normal 4 2 2 2 3 2" xfId="17368" xr:uid="{00000000-0005-0000-0000-000094440000}"/>
    <cellStyle name="Normal 4 2 2 2 3 2 2" xfId="17369" xr:uid="{00000000-0005-0000-0000-000095440000}"/>
    <cellStyle name="Normal 4 2 2 2 3 2 2 2" xfId="17370" xr:uid="{00000000-0005-0000-0000-000096440000}"/>
    <cellStyle name="Normal 4 2 2 2 3 2 2 3" xfId="17371" xr:uid="{00000000-0005-0000-0000-000097440000}"/>
    <cellStyle name="Normal 4 2 2 2 3 2 2 4" xfId="17372" xr:uid="{00000000-0005-0000-0000-000098440000}"/>
    <cellStyle name="Normal 4 2 2 2 3 2 3" xfId="17373" xr:uid="{00000000-0005-0000-0000-000099440000}"/>
    <cellStyle name="Normal 4 2 2 2 3 2 4" xfId="17374" xr:uid="{00000000-0005-0000-0000-00009A440000}"/>
    <cellStyle name="Normal 4 2 2 2 3 2 5" xfId="17375" xr:uid="{00000000-0005-0000-0000-00009B440000}"/>
    <cellStyle name="Normal 4 2 2 2 3 3" xfId="17376" xr:uid="{00000000-0005-0000-0000-00009C440000}"/>
    <cellStyle name="Normal 4 2 2 2 3 3 2" xfId="17377" xr:uid="{00000000-0005-0000-0000-00009D440000}"/>
    <cellStyle name="Normal 4 2 2 2 3 3 3" xfId="17378" xr:uid="{00000000-0005-0000-0000-00009E440000}"/>
    <cellStyle name="Normal 4 2 2 2 3 3 4" xfId="17379" xr:uid="{00000000-0005-0000-0000-00009F440000}"/>
    <cellStyle name="Normal 4 2 2 2 3 4" xfId="17380" xr:uid="{00000000-0005-0000-0000-0000A0440000}"/>
    <cellStyle name="Normal 4 2 2 2 3 5" xfId="17381" xr:uid="{00000000-0005-0000-0000-0000A1440000}"/>
    <cellStyle name="Normal 4 2 2 2 3 6" xfId="17382" xr:uid="{00000000-0005-0000-0000-0000A2440000}"/>
    <cellStyle name="Normal 4 2 2 2 4" xfId="17383" xr:uid="{00000000-0005-0000-0000-0000A3440000}"/>
    <cellStyle name="Normal 4 2 2 2 4 2" xfId="17384" xr:uid="{00000000-0005-0000-0000-0000A4440000}"/>
    <cellStyle name="Normal 4 2 2 2 4 2 2" xfId="17385" xr:uid="{00000000-0005-0000-0000-0000A5440000}"/>
    <cellStyle name="Normal 4 2 2 2 4 2 2 2" xfId="17386" xr:uid="{00000000-0005-0000-0000-0000A6440000}"/>
    <cellStyle name="Normal 4 2 2 2 4 2 2 3" xfId="17387" xr:uid="{00000000-0005-0000-0000-0000A7440000}"/>
    <cellStyle name="Normal 4 2 2 2 4 2 2 4" xfId="17388" xr:uid="{00000000-0005-0000-0000-0000A8440000}"/>
    <cellStyle name="Normal 4 2 2 2 4 2 3" xfId="17389" xr:uid="{00000000-0005-0000-0000-0000A9440000}"/>
    <cellStyle name="Normal 4 2 2 2 4 2 4" xfId="17390" xr:uid="{00000000-0005-0000-0000-0000AA440000}"/>
    <cellStyle name="Normal 4 2 2 2 4 2 5" xfId="17391" xr:uid="{00000000-0005-0000-0000-0000AB440000}"/>
    <cellStyle name="Normal 4 2 2 2 4 3" xfId="17392" xr:uid="{00000000-0005-0000-0000-0000AC440000}"/>
    <cellStyle name="Normal 4 2 2 2 4 3 2" xfId="17393" xr:uid="{00000000-0005-0000-0000-0000AD440000}"/>
    <cellStyle name="Normal 4 2 2 2 4 3 3" xfId="17394" xr:uid="{00000000-0005-0000-0000-0000AE440000}"/>
    <cellStyle name="Normal 4 2 2 2 4 3 4" xfId="17395" xr:uid="{00000000-0005-0000-0000-0000AF440000}"/>
    <cellStyle name="Normal 4 2 2 2 4 4" xfId="17396" xr:uid="{00000000-0005-0000-0000-0000B0440000}"/>
    <cellStyle name="Normal 4 2 2 2 4 5" xfId="17397" xr:uid="{00000000-0005-0000-0000-0000B1440000}"/>
    <cellStyle name="Normal 4 2 2 2 4 6" xfId="17398" xr:uid="{00000000-0005-0000-0000-0000B2440000}"/>
    <cellStyle name="Normal 4 2 2 2 5" xfId="17399" xr:uid="{00000000-0005-0000-0000-0000B3440000}"/>
    <cellStyle name="Normal 4 2 2 2 5 2" xfId="17400" xr:uid="{00000000-0005-0000-0000-0000B4440000}"/>
    <cellStyle name="Normal 4 2 2 2 5 2 2" xfId="17401" xr:uid="{00000000-0005-0000-0000-0000B5440000}"/>
    <cellStyle name="Normal 4 2 2 2 5 2 3" xfId="17402" xr:uid="{00000000-0005-0000-0000-0000B6440000}"/>
    <cellStyle name="Normal 4 2 2 2 5 2 4" xfId="17403" xr:uid="{00000000-0005-0000-0000-0000B7440000}"/>
    <cellStyle name="Normal 4 2 2 2 5 3" xfId="17404" xr:uid="{00000000-0005-0000-0000-0000B8440000}"/>
    <cellStyle name="Normal 4 2 2 2 5 4" xfId="17405" xr:uid="{00000000-0005-0000-0000-0000B9440000}"/>
    <cellStyle name="Normal 4 2 2 2 5 5" xfId="17406" xr:uid="{00000000-0005-0000-0000-0000BA440000}"/>
    <cellStyle name="Normal 4 2 2 2 6" xfId="17407" xr:uid="{00000000-0005-0000-0000-0000BB440000}"/>
    <cellStyle name="Normal 4 2 2 2 6 2" xfId="17408" xr:uid="{00000000-0005-0000-0000-0000BC440000}"/>
    <cellStyle name="Normal 4 2 2 2 6 3" xfId="17409" xr:uid="{00000000-0005-0000-0000-0000BD440000}"/>
    <cellStyle name="Normal 4 2 2 2 6 4" xfId="17410" xr:uid="{00000000-0005-0000-0000-0000BE440000}"/>
    <cellStyle name="Normal 4 2 2 2 7" xfId="17411" xr:uid="{00000000-0005-0000-0000-0000BF440000}"/>
    <cellStyle name="Normal 4 2 2 2 8" xfId="17412" xr:uid="{00000000-0005-0000-0000-0000C0440000}"/>
    <cellStyle name="Normal 4 2 2 2 9" xfId="17413" xr:uid="{00000000-0005-0000-0000-0000C1440000}"/>
    <cellStyle name="Normal 4 2 2 3" xfId="17414" xr:uid="{00000000-0005-0000-0000-0000C2440000}"/>
    <cellStyle name="Normal 4 2 2 3 2" xfId="17415" xr:uid="{00000000-0005-0000-0000-0000C3440000}"/>
    <cellStyle name="Normal 4 2 2 3 2 2" xfId="17416" xr:uid="{00000000-0005-0000-0000-0000C4440000}"/>
    <cellStyle name="Normal 4 2 2 3 2 2 2" xfId="17417" xr:uid="{00000000-0005-0000-0000-0000C5440000}"/>
    <cellStyle name="Normal 4 2 2 3 2 2 2 2" xfId="17418" xr:uid="{00000000-0005-0000-0000-0000C6440000}"/>
    <cellStyle name="Normal 4 2 2 3 2 2 2 2 2" xfId="17419" xr:uid="{00000000-0005-0000-0000-0000C7440000}"/>
    <cellStyle name="Normal 4 2 2 3 2 2 2 2 3" xfId="17420" xr:uid="{00000000-0005-0000-0000-0000C8440000}"/>
    <cellStyle name="Normal 4 2 2 3 2 2 2 2 4" xfId="17421" xr:uid="{00000000-0005-0000-0000-0000C9440000}"/>
    <cellStyle name="Normal 4 2 2 3 2 2 2 3" xfId="17422" xr:uid="{00000000-0005-0000-0000-0000CA440000}"/>
    <cellStyle name="Normal 4 2 2 3 2 2 2 4" xfId="17423" xr:uid="{00000000-0005-0000-0000-0000CB440000}"/>
    <cellStyle name="Normal 4 2 2 3 2 2 2 5" xfId="17424" xr:uid="{00000000-0005-0000-0000-0000CC440000}"/>
    <cellStyle name="Normal 4 2 2 3 2 2 3" xfId="17425" xr:uid="{00000000-0005-0000-0000-0000CD440000}"/>
    <cellStyle name="Normal 4 2 2 3 2 2 3 2" xfId="17426" xr:uid="{00000000-0005-0000-0000-0000CE440000}"/>
    <cellStyle name="Normal 4 2 2 3 2 2 3 3" xfId="17427" xr:uid="{00000000-0005-0000-0000-0000CF440000}"/>
    <cellStyle name="Normal 4 2 2 3 2 2 3 4" xfId="17428" xr:uid="{00000000-0005-0000-0000-0000D0440000}"/>
    <cellStyle name="Normal 4 2 2 3 2 2 4" xfId="17429" xr:uid="{00000000-0005-0000-0000-0000D1440000}"/>
    <cellStyle name="Normal 4 2 2 3 2 2 5" xfId="17430" xr:uid="{00000000-0005-0000-0000-0000D2440000}"/>
    <cellStyle name="Normal 4 2 2 3 2 2 6" xfId="17431" xr:uid="{00000000-0005-0000-0000-0000D3440000}"/>
    <cellStyle name="Normal 4 2 2 3 2 3" xfId="17432" xr:uid="{00000000-0005-0000-0000-0000D4440000}"/>
    <cellStyle name="Normal 4 2 2 3 2 3 2" xfId="17433" xr:uid="{00000000-0005-0000-0000-0000D5440000}"/>
    <cellStyle name="Normal 4 2 2 3 2 3 2 2" xfId="17434" xr:uid="{00000000-0005-0000-0000-0000D6440000}"/>
    <cellStyle name="Normal 4 2 2 3 2 3 2 2 2" xfId="17435" xr:uid="{00000000-0005-0000-0000-0000D7440000}"/>
    <cellStyle name="Normal 4 2 2 3 2 3 2 2 3" xfId="17436" xr:uid="{00000000-0005-0000-0000-0000D8440000}"/>
    <cellStyle name="Normal 4 2 2 3 2 3 2 2 4" xfId="17437" xr:uid="{00000000-0005-0000-0000-0000D9440000}"/>
    <cellStyle name="Normal 4 2 2 3 2 3 2 3" xfId="17438" xr:uid="{00000000-0005-0000-0000-0000DA440000}"/>
    <cellStyle name="Normal 4 2 2 3 2 3 2 4" xfId="17439" xr:uid="{00000000-0005-0000-0000-0000DB440000}"/>
    <cellStyle name="Normal 4 2 2 3 2 3 2 5" xfId="17440" xr:uid="{00000000-0005-0000-0000-0000DC440000}"/>
    <cellStyle name="Normal 4 2 2 3 2 3 3" xfId="17441" xr:uid="{00000000-0005-0000-0000-0000DD440000}"/>
    <cellStyle name="Normal 4 2 2 3 2 3 3 2" xfId="17442" xr:uid="{00000000-0005-0000-0000-0000DE440000}"/>
    <cellStyle name="Normal 4 2 2 3 2 3 3 3" xfId="17443" xr:uid="{00000000-0005-0000-0000-0000DF440000}"/>
    <cellStyle name="Normal 4 2 2 3 2 3 3 4" xfId="17444" xr:uid="{00000000-0005-0000-0000-0000E0440000}"/>
    <cellStyle name="Normal 4 2 2 3 2 3 4" xfId="17445" xr:uid="{00000000-0005-0000-0000-0000E1440000}"/>
    <cellStyle name="Normal 4 2 2 3 2 3 5" xfId="17446" xr:uid="{00000000-0005-0000-0000-0000E2440000}"/>
    <cellStyle name="Normal 4 2 2 3 2 3 6" xfId="17447" xr:uid="{00000000-0005-0000-0000-0000E3440000}"/>
    <cellStyle name="Normal 4 2 2 3 2 4" xfId="17448" xr:uid="{00000000-0005-0000-0000-0000E4440000}"/>
    <cellStyle name="Normal 4 2 2 3 2 4 2" xfId="17449" xr:uid="{00000000-0005-0000-0000-0000E5440000}"/>
    <cellStyle name="Normal 4 2 2 3 2 4 2 2" xfId="17450" xr:uid="{00000000-0005-0000-0000-0000E6440000}"/>
    <cellStyle name="Normal 4 2 2 3 2 4 2 3" xfId="17451" xr:uid="{00000000-0005-0000-0000-0000E7440000}"/>
    <cellStyle name="Normal 4 2 2 3 2 4 2 4" xfId="17452" xr:uid="{00000000-0005-0000-0000-0000E8440000}"/>
    <cellStyle name="Normal 4 2 2 3 2 4 3" xfId="17453" xr:uid="{00000000-0005-0000-0000-0000E9440000}"/>
    <cellStyle name="Normal 4 2 2 3 2 4 4" xfId="17454" xr:uid="{00000000-0005-0000-0000-0000EA440000}"/>
    <cellStyle name="Normal 4 2 2 3 2 4 5" xfId="17455" xr:uid="{00000000-0005-0000-0000-0000EB440000}"/>
    <cellStyle name="Normal 4 2 2 3 2 5" xfId="17456" xr:uid="{00000000-0005-0000-0000-0000EC440000}"/>
    <cellStyle name="Normal 4 2 2 3 2 5 2" xfId="17457" xr:uid="{00000000-0005-0000-0000-0000ED440000}"/>
    <cellStyle name="Normal 4 2 2 3 2 5 3" xfId="17458" xr:uid="{00000000-0005-0000-0000-0000EE440000}"/>
    <cellStyle name="Normal 4 2 2 3 2 5 4" xfId="17459" xr:uid="{00000000-0005-0000-0000-0000EF440000}"/>
    <cellStyle name="Normal 4 2 2 3 2 6" xfId="17460" xr:uid="{00000000-0005-0000-0000-0000F0440000}"/>
    <cellStyle name="Normal 4 2 2 3 2 7" xfId="17461" xr:uid="{00000000-0005-0000-0000-0000F1440000}"/>
    <cellStyle name="Normal 4 2 2 3 2 8" xfId="17462" xr:uid="{00000000-0005-0000-0000-0000F2440000}"/>
    <cellStyle name="Normal 4 2 2 3 3" xfId="17463" xr:uid="{00000000-0005-0000-0000-0000F3440000}"/>
    <cellStyle name="Normal 4 2 2 3 3 2" xfId="17464" xr:uid="{00000000-0005-0000-0000-0000F4440000}"/>
    <cellStyle name="Normal 4 2 2 3 3 2 2" xfId="17465" xr:uid="{00000000-0005-0000-0000-0000F5440000}"/>
    <cellStyle name="Normal 4 2 2 3 3 2 2 2" xfId="17466" xr:uid="{00000000-0005-0000-0000-0000F6440000}"/>
    <cellStyle name="Normal 4 2 2 3 3 2 2 3" xfId="17467" xr:uid="{00000000-0005-0000-0000-0000F7440000}"/>
    <cellStyle name="Normal 4 2 2 3 3 2 2 4" xfId="17468" xr:uid="{00000000-0005-0000-0000-0000F8440000}"/>
    <cellStyle name="Normal 4 2 2 3 3 2 3" xfId="17469" xr:uid="{00000000-0005-0000-0000-0000F9440000}"/>
    <cellStyle name="Normal 4 2 2 3 3 2 4" xfId="17470" xr:uid="{00000000-0005-0000-0000-0000FA440000}"/>
    <cellStyle name="Normal 4 2 2 3 3 2 5" xfId="17471" xr:uid="{00000000-0005-0000-0000-0000FB440000}"/>
    <cellStyle name="Normal 4 2 2 3 3 3" xfId="17472" xr:uid="{00000000-0005-0000-0000-0000FC440000}"/>
    <cellStyle name="Normal 4 2 2 3 3 3 2" xfId="17473" xr:uid="{00000000-0005-0000-0000-0000FD440000}"/>
    <cellStyle name="Normal 4 2 2 3 3 3 3" xfId="17474" xr:uid="{00000000-0005-0000-0000-0000FE440000}"/>
    <cellStyle name="Normal 4 2 2 3 3 3 4" xfId="17475" xr:uid="{00000000-0005-0000-0000-0000FF440000}"/>
    <cellStyle name="Normal 4 2 2 3 3 4" xfId="17476" xr:uid="{00000000-0005-0000-0000-000000450000}"/>
    <cellStyle name="Normal 4 2 2 3 3 5" xfId="17477" xr:uid="{00000000-0005-0000-0000-000001450000}"/>
    <cellStyle name="Normal 4 2 2 3 3 6" xfId="17478" xr:uid="{00000000-0005-0000-0000-000002450000}"/>
    <cellStyle name="Normal 4 2 2 3 4" xfId="17479" xr:uid="{00000000-0005-0000-0000-000003450000}"/>
    <cellStyle name="Normal 4 2 2 3 4 2" xfId="17480" xr:uid="{00000000-0005-0000-0000-000004450000}"/>
    <cellStyle name="Normal 4 2 2 3 4 2 2" xfId="17481" xr:uid="{00000000-0005-0000-0000-000005450000}"/>
    <cellStyle name="Normal 4 2 2 3 4 2 2 2" xfId="17482" xr:uid="{00000000-0005-0000-0000-000006450000}"/>
    <cellStyle name="Normal 4 2 2 3 4 2 2 3" xfId="17483" xr:uid="{00000000-0005-0000-0000-000007450000}"/>
    <cellStyle name="Normal 4 2 2 3 4 2 2 4" xfId="17484" xr:uid="{00000000-0005-0000-0000-000008450000}"/>
    <cellStyle name="Normal 4 2 2 3 4 2 3" xfId="17485" xr:uid="{00000000-0005-0000-0000-000009450000}"/>
    <cellStyle name="Normal 4 2 2 3 4 2 4" xfId="17486" xr:uid="{00000000-0005-0000-0000-00000A450000}"/>
    <cellStyle name="Normal 4 2 2 3 4 2 5" xfId="17487" xr:uid="{00000000-0005-0000-0000-00000B450000}"/>
    <cellStyle name="Normal 4 2 2 3 4 3" xfId="17488" xr:uid="{00000000-0005-0000-0000-00000C450000}"/>
    <cellStyle name="Normal 4 2 2 3 4 3 2" xfId="17489" xr:uid="{00000000-0005-0000-0000-00000D450000}"/>
    <cellStyle name="Normal 4 2 2 3 4 3 3" xfId="17490" xr:uid="{00000000-0005-0000-0000-00000E450000}"/>
    <cellStyle name="Normal 4 2 2 3 4 3 4" xfId="17491" xr:uid="{00000000-0005-0000-0000-00000F450000}"/>
    <cellStyle name="Normal 4 2 2 3 4 4" xfId="17492" xr:uid="{00000000-0005-0000-0000-000010450000}"/>
    <cellStyle name="Normal 4 2 2 3 4 5" xfId="17493" xr:uid="{00000000-0005-0000-0000-000011450000}"/>
    <cellStyle name="Normal 4 2 2 3 4 6" xfId="17494" xr:uid="{00000000-0005-0000-0000-000012450000}"/>
    <cellStyle name="Normal 4 2 2 3 5" xfId="17495" xr:uid="{00000000-0005-0000-0000-000013450000}"/>
    <cellStyle name="Normal 4 2 2 3 5 2" xfId="17496" xr:uid="{00000000-0005-0000-0000-000014450000}"/>
    <cellStyle name="Normal 4 2 2 3 5 2 2" xfId="17497" xr:uid="{00000000-0005-0000-0000-000015450000}"/>
    <cellStyle name="Normal 4 2 2 3 5 2 3" xfId="17498" xr:uid="{00000000-0005-0000-0000-000016450000}"/>
    <cellStyle name="Normal 4 2 2 3 5 2 4" xfId="17499" xr:uid="{00000000-0005-0000-0000-000017450000}"/>
    <cellStyle name="Normal 4 2 2 3 5 3" xfId="17500" xr:uid="{00000000-0005-0000-0000-000018450000}"/>
    <cellStyle name="Normal 4 2 2 3 5 4" xfId="17501" xr:uid="{00000000-0005-0000-0000-000019450000}"/>
    <cellStyle name="Normal 4 2 2 3 5 5" xfId="17502" xr:uid="{00000000-0005-0000-0000-00001A450000}"/>
    <cellStyle name="Normal 4 2 2 3 6" xfId="17503" xr:uid="{00000000-0005-0000-0000-00001B450000}"/>
    <cellStyle name="Normal 4 2 2 3 6 2" xfId="17504" xr:uid="{00000000-0005-0000-0000-00001C450000}"/>
    <cellStyle name="Normal 4 2 2 3 6 3" xfId="17505" xr:uid="{00000000-0005-0000-0000-00001D450000}"/>
    <cellStyle name="Normal 4 2 2 3 6 4" xfId="17506" xr:uid="{00000000-0005-0000-0000-00001E450000}"/>
    <cellStyle name="Normal 4 2 2 3 7" xfId="17507" xr:uid="{00000000-0005-0000-0000-00001F450000}"/>
    <cellStyle name="Normal 4 2 2 3 8" xfId="17508" xr:uid="{00000000-0005-0000-0000-000020450000}"/>
    <cellStyle name="Normal 4 2 2 3 9" xfId="17509" xr:uid="{00000000-0005-0000-0000-000021450000}"/>
    <cellStyle name="Normal 4 2 2 4" xfId="17510" xr:uid="{00000000-0005-0000-0000-000022450000}"/>
    <cellStyle name="Normal 4 2 2 4 2" xfId="17511" xr:uid="{00000000-0005-0000-0000-000023450000}"/>
    <cellStyle name="Normal 4 2 2 4 2 2" xfId="17512" xr:uid="{00000000-0005-0000-0000-000024450000}"/>
    <cellStyle name="Normal 4 2 2 4 2 2 2" xfId="17513" xr:uid="{00000000-0005-0000-0000-000025450000}"/>
    <cellStyle name="Normal 4 2 2 4 2 2 2 2" xfId="17514" xr:uid="{00000000-0005-0000-0000-000026450000}"/>
    <cellStyle name="Normal 4 2 2 4 2 2 2 2 2" xfId="17515" xr:uid="{00000000-0005-0000-0000-000027450000}"/>
    <cellStyle name="Normal 4 2 2 4 2 2 2 2 3" xfId="17516" xr:uid="{00000000-0005-0000-0000-000028450000}"/>
    <cellStyle name="Normal 4 2 2 4 2 2 2 2 4" xfId="17517" xr:uid="{00000000-0005-0000-0000-000029450000}"/>
    <cellStyle name="Normal 4 2 2 4 2 2 2 3" xfId="17518" xr:uid="{00000000-0005-0000-0000-00002A450000}"/>
    <cellStyle name="Normal 4 2 2 4 2 2 2 4" xfId="17519" xr:uid="{00000000-0005-0000-0000-00002B450000}"/>
    <cellStyle name="Normal 4 2 2 4 2 2 2 5" xfId="17520" xr:uid="{00000000-0005-0000-0000-00002C450000}"/>
    <cellStyle name="Normal 4 2 2 4 2 2 3" xfId="17521" xr:uid="{00000000-0005-0000-0000-00002D450000}"/>
    <cellStyle name="Normal 4 2 2 4 2 2 3 2" xfId="17522" xr:uid="{00000000-0005-0000-0000-00002E450000}"/>
    <cellStyle name="Normal 4 2 2 4 2 2 3 3" xfId="17523" xr:uid="{00000000-0005-0000-0000-00002F450000}"/>
    <cellStyle name="Normal 4 2 2 4 2 2 3 4" xfId="17524" xr:uid="{00000000-0005-0000-0000-000030450000}"/>
    <cellStyle name="Normal 4 2 2 4 2 2 4" xfId="17525" xr:uid="{00000000-0005-0000-0000-000031450000}"/>
    <cellStyle name="Normal 4 2 2 4 2 2 5" xfId="17526" xr:uid="{00000000-0005-0000-0000-000032450000}"/>
    <cellStyle name="Normal 4 2 2 4 2 2 6" xfId="17527" xr:uid="{00000000-0005-0000-0000-000033450000}"/>
    <cellStyle name="Normal 4 2 2 4 2 3" xfId="17528" xr:uid="{00000000-0005-0000-0000-000034450000}"/>
    <cellStyle name="Normal 4 2 2 4 2 3 2" xfId="17529" xr:uid="{00000000-0005-0000-0000-000035450000}"/>
    <cellStyle name="Normal 4 2 2 4 2 3 2 2" xfId="17530" xr:uid="{00000000-0005-0000-0000-000036450000}"/>
    <cellStyle name="Normal 4 2 2 4 2 3 2 2 2" xfId="17531" xr:uid="{00000000-0005-0000-0000-000037450000}"/>
    <cellStyle name="Normal 4 2 2 4 2 3 2 2 3" xfId="17532" xr:uid="{00000000-0005-0000-0000-000038450000}"/>
    <cellStyle name="Normal 4 2 2 4 2 3 2 2 4" xfId="17533" xr:uid="{00000000-0005-0000-0000-000039450000}"/>
    <cellStyle name="Normal 4 2 2 4 2 3 2 3" xfId="17534" xr:uid="{00000000-0005-0000-0000-00003A450000}"/>
    <cellStyle name="Normal 4 2 2 4 2 3 2 4" xfId="17535" xr:uid="{00000000-0005-0000-0000-00003B450000}"/>
    <cellStyle name="Normal 4 2 2 4 2 3 2 5" xfId="17536" xr:uid="{00000000-0005-0000-0000-00003C450000}"/>
    <cellStyle name="Normal 4 2 2 4 2 3 3" xfId="17537" xr:uid="{00000000-0005-0000-0000-00003D450000}"/>
    <cellStyle name="Normal 4 2 2 4 2 3 3 2" xfId="17538" xr:uid="{00000000-0005-0000-0000-00003E450000}"/>
    <cellStyle name="Normal 4 2 2 4 2 3 3 3" xfId="17539" xr:uid="{00000000-0005-0000-0000-00003F450000}"/>
    <cellStyle name="Normal 4 2 2 4 2 3 3 4" xfId="17540" xr:uid="{00000000-0005-0000-0000-000040450000}"/>
    <cellStyle name="Normal 4 2 2 4 2 3 4" xfId="17541" xr:uid="{00000000-0005-0000-0000-000041450000}"/>
    <cellStyle name="Normal 4 2 2 4 2 3 5" xfId="17542" xr:uid="{00000000-0005-0000-0000-000042450000}"/>
    <cellStyle name="Normal 4 2 2 4 2 3 6" xfId="17543" xr:uid="{00000000-0005-0000-0000-000043450000}"/>
    <cellStyle name="Normal 4 2 2 4 2 4" xfId="17544" xr:uid="{00000000-0005-0000-0000-000044450000}"/>
    <cellStyle name="Normal 4 2 2 4 2 4 2" xfId="17545" xr:uid="{00000000-0005-0000-0000-000045450000}"/>
    <cellStyle name="Normal 4 2 2 4 2 4 2 2" xfId="17546" xr:uid="{00000000-0005-0000-0000-000046450000}"/>
    <cellStyle name="Normal 4 2 2 4 2 4 2 3" xfId="17547" xr:uid="{00000000-0005-0000-0000-000047450000}"/>
    <cellStyle name="Normal 4 2 2 4 2 4 2 4" xfId="17548" xr:uid="{00000000-0005-0000-0000-000048450000}"/>
    <cellStyle name="Normal 4 2 2 4 2 4 3" xfId="17549" xr:uid="{00000000-0005-0000-0000-000049450000}"/>
    <cellStyle name="Normal 4 2 2 4 2 4 4" xfId="17550" xr:uid="{00000000-0005-0000-0000-00004A450000}"/>
    <cellStyle name="Normal 4 2 2 4 2 4 5" xfId="17551" xr:uid="{00000000-0005-0000-0000-00004B450000}"/>
    <cellStyle name="Normal 4 2 2 4 2 5" xfId="17552" xr:uid="{00000000-0005-0000-0000-00004C450000}"/>
    <cellStyle name="Normal 4 2 2 4 2 5 2" xfId="17553" xr:uid="{00000000-0005-0000-0000-00004D450000}"/>
    <cellStyle name="Normal 4 2 2 4 2 5 3" xfId="17554" xr:uid="{00000000-0005-0000-0000-00004E450000}"/>
    <cellStyle name="Normal 4 2 2 4 2 5 4" xfId="17555" xr:uid="{00000000-0005-0000-0000-00004F450000}"/>
    <cellStyle name="Normal 4 2 2 4 2 6" xfId="17556" xr:uid="{00000000-0005-0000-0000-000050450000}"/>
    <cellStyle name="Normal 4 2 2 4 2 7" xfId="17557" xr:uid="{00000000-0005-0000-0000-000051450000}"/>
    <cellStyle name="Normal 4 2 2 4 2 8" xfId="17558" xr:uid="{00000000-0005-0000-0000-000052450000}"/>
    <cellStyle name="Normal 4 2 2 4 3" xfId="17559" xr:uid="{00000000-0005-0000-0000-000053450000}"/>
    <cellStyle name="Normal 4 2 2 4 3 2" xfId="17560" xr:uid="{00000000-0005-0000-0000-000054450000}"/>
    <cellStyle name="Normal 4 2 2 4 3 2 2" xfId="17561" xr:uid="{00000000-0005-0000-0000-000055450000}"/>
    <cellStyle name="Normal 4 2 2 4 3 2 2 2" xfId="17562" xr:uid="{00000000-0005-0000-0000-000056450000}"/>
    <cellStyle name="Normal 4 2 2 4 3 2 2 3" xfId="17563" xr:uid="{00000000-0005-0000-0000-000057450000}"/>
    <cellStyle name="Normal 4 2 2 4 3 2 2 4" xfId="17564" xr:uid="{00000000-0005-0000-0000-000058450000}"/>
    <cellStyle name="Normal 4 2 2 4 3 2 3" xfId="17565" xr:uid="{00000000-0005-0000-0000-000059450000}"/>
    <cellStyle name="Normal 4 2 2 4 3 2 4" xfId="17566" xr:uid="{00000000-0005-0000-0000-00005A450000}"/>
    <cellStyle name="Normal 4 2 2 4 3 2 5" xfId="17567" xr:uid="{00000000-0005-0000-0000-00005B450000}"/>
    <cellStyle name="Normal 4 2 2 4 3 3" xfId="17568" xr:uid="{00000000-0005-0000-0000-00005C450000}"/>
    <cellStyle name="Normal 4 2 2 4 3 3 2" xfId="17569" xr:uid="{00000000-0005-0000-0000-00005D450000}"/>
    <cellStyle name="Normal 4 2 2 4 3 3 3" xfId="17570" xr:uid="{00000000-0005-0000-0000-00005E450000}"/>
    <cellStyle name="Normal 4 2 2 4 3 3 4" xfId="17571" xr:uid="{00000000-0005-0000-0000-00005F450000}"/>
    <cellStyle name="Normal 4 2 2 4 3 4" xfId="17572" xr:uid="{00000000-0005-0000-0000-000060450000}"/>
    <cellStyle name="Normal 4 2 2 4 3 5" xfId="17573" xr:uid="{00000000-0005-0000-0000-000061450000}"/>
    <cellStyle name="Normal 4 2 2 4 3 6" xfId="17574" xr:uid="{00000000-0005-0000-0000-000062450000}"/>
    <cellStyle name="Normal 4 2 2 4 4" xfId="17575" xr:uid="{00000000-0005-0000-0000-000063450000}"/>
    <cellStyle name="Normal 4 2 2 4 4 2" xfId="17576" xr:uid="{00000000-0005-0000-0000-000064450000}"/>
    <cellStyle name="Normal 4 2 2 4 4 2 2" xfId="17577" xr:uid="{00000000-0005-0000-0000-000065450000}"/>
    <cellStyle name="Normal 4 2 2 4 4 2 2 2" xfId="17578" xr:uid="{00000000-0005-0000-0000-000066450000}"/>
    <cellStyle name="Normal 4 2 2 4 4 2 2 3" xfId="17579" xr:uid="{00000000-0005-0000-0000-000067450000}"/>
    <cellStyle name="Normal 4 2 2 4 4 2 2 4" xfId="17580" xr:uid="{00000000-0005-0000-0000-000068450000}"/>
    <cellStyle name="Normal 4 2 2 4 4 2 3" xfId="17581" xr:uid="{00000000-0005-0000-0000-000069450000}"/>
    <cellStyle name="Normal 4 2 2 4 4 2 4" xfId="17582" xr:uid="{00000000-0005-0000-0000-00006A450000}"/>
    <cellStyle name="Normal 4 2 2 4 4 2 5" xfId="17583" xr:uid="{00000000-0005-0000-0000-00006B450000}"/>
    <cellStyle name="Normal 4 2 2 4 4 3" xfId="17584" xr:uid="{00000000-0005-0000-0000-00006C450000}"/>
    <cellStyle name="Normal 4 2 2 4 4 3 2" xfId="17585" xr:uid="{00000000-0005-0000-0000-00006D450000}"/>
    <cellStyle name="Normal 4 2 2 4 4 3 3" xfId="17586" xr:uid="{00000000-0005-0000-0000-00006E450000}"/>
    <cellStyle name="Normal 4 2 2 4 4 3 4" xfId="17587" xr:uid="{00000000-0005-0000-0000-00006F450000}"/>
    <cellStyle name="Normal 4 2 2 4 4 4" xfId="17588" xr:uid="{00000000-0005-0000-0000-000070450000}"/>
    <cellStyle name="Normal 4 2 2 4 4 5" xfId="17589" xr:uid="{00000000-0005-0000-0000-000071450000}"/>
    <cellStyle name="Normal 4 2 2 4 4 6" xfId="17590" xr:uid="{00000000-0005-0000-0000-000072450000}"/>
    <cellStyle name="Normal 4 2 2 4 5" xfId="17591" xr:uid="{00000000-0005-0000-0000-000073450000}"/>
    <cellStyle name="Normal 4 2 2 4 5 2" xfId="17592" xr:uid="{00000000-0005-0000-0000-000074450000}"/>
    <cellStyle name="Normal 4 2 2 4 5 2 2" xfId="17593" xr:uid="{00000000-0005-0000-0000-000075450000}"/>
    <cellStyle name="Normal 4 2 2 4 5 2 3" xfId="17594" xr:uid="{00000000-0005-0000-0000-000076450000}"/>
    <cellStyle name="Normal 4 2 2 4 5 2 4" xfId="17595" xr:uid="{00000000-0005-0000-0000-000077450000}"/>
    <cellStyle name="Normal 4 2 2 4 5 3" xfId="17596" xr:uid="{00000000-0005-0000-0000-000078450000}"/>
    <cellStyle name="Normal 4 2 2 4 5 4" xfId="17597" xr:uid="{00000000-0005-0000-0000-000079450000}"/>
    <cellStyle name="Normal 4 2 2 4 5 5" xfId="17598" xr:uid="{00000000-0005-0000-0000-00007A450000}"/>
    <cellStyle name="Normal 4 2 2 4 6" xfId="17599" xr:uid="{00000000-0005-0000-0000-00007B450000}"/>
    <cellStyle name="Normal 4 2 2 4 6 2" xfId="17600" xr:uid="{00000000-0005-0000-0000-00007C450000}"/>
    <cellStyle name="Normal 4 2 2 4 6 3" xfId="17601" xr:uid="{00000000-0005-0000-0000-00007D450000}"/>
    <cellStyle name="Normal 4 2 2 4 6 4" xfId="17602" xr:uid="{00000000-0005-0000-0000-00007E450000}"/>
    <cellStyle name="Normal 4 2 2 4 7" xfId="17603" xr:uid="{00000000-0005-0000-0000-00007F450000}"/>
    <cellStyle name="Normal 4 2 2 4 8" xfId="17604" xr:uid="{00000000-0005-0000-0000-000080450000}"/>
    <cellStyle name="Normal 4 2 2 4 9" xfId="17605" xr:uid="{00000000-0005-0000-0000-000081450000}"/>
    <cellStyle name="Normal 4 2 2 5" xfId="17606" xr:uid="{00000000-0005-0000-0000-000082450000}"/>
    <cellStyle name="Normal 4 2 2 5 2" xfId="17607" xr:uid="{00000000-0005-0000-0000-000083450000}"/>
    <cellStyle name="Normal 4 2 2 5 2 2" xfId="17608" xr:uid="{00000000-0005-0000-0000-000084450000}"/>
    <cellStyle name="Normal 4 2 2 5 2 2 2" xfId="17609" xr:uid="{00000000-0005-0000-0000-000085450000}"/>
    <cellStyle name="Normal 4 2 2 5 2 2 2 2" xfId="17610" xr:uid="{00000000-0005-0000-0000-000086450000}"/>
    <cellStyle name="Normal 4 2 2 5 2 2 2 3" xfId="17611" xr:uid="{00000000-0005-0000-0000-000087450000}"/>
    <cellStyle name="Normal 4 2 2 5 2 2 2 4" xfId="17612" xr:uid="{00000000-0005-0000-0000-000088450000}"/>
    <cellStyle name="Normal 4 2 2 5 2 2 3" xfId="17613" xr:uid="{00000000-0005-0000-0000-000089450000}"/>
    <cellStyle name="Normal 4 2 2 5 2 2 4" xfId="17614" xr:uid="{00000000-0005-0000-0000-00008A450000}"/>
    <cellStyle name="Normal 4 2 2 5 2 2 5" xfId="17615" xr:uid="{00000000-0005-0000-0000-00008B450000}"/>
    <cellStyle name="Normal 4 2 2 5 2 3" xfId="17616" xr:uid="{00000000-0005-0000-0000-00008C450000}"/>
    <cellStyle name="Normal 4 2 2 5 2 3 2" xfId="17617" xr:uid="{00000000-0005-0000-0000-00008D450000}"/>
    <cellStyle name="Normal 4 2 2 5 2 3 3" xfId="17618" xr:uid="{00000000-0005-0000-0000-00008E450000}"/>
    <cellStyle name="Normal 4 2 2 5 2 3 4" xfId="17619" xr:uid="{00000000-0005-0000-0000-00008F450000}"/>
    <cellStyle name="Normal 4 2 2 5 2 4" xfId="17620" xr:uid="{00000000-0005-0000-0000-000090450000}"/>
    <cellStyle name="Normal 4 2 2 5 2 5" xfId="17621" xr:uid="{00000000-0005-0000-0000-000091450000}"/>
    <cellStyle name="Normal 4 2 2 5 2 6" xfId="17622" xr:uid="{00000000-0005-0000-0000-000092450000}"/>
    <cellStyle name="Normal 4 2 2 5 3" xfId="17623" xr:uid="{00000000-0005-0000-0000-000093450000}"/>
    <cellStyle name="Normal 4 2 2 5 3 2" xfId="17624" xr:uid="{00000000-0005-0000-0000-000094450000}"/>
    <cellStyle name="Normal 4 2 2 5 3 2 2" xfId="17625" xr:uid="{00000000-0005-0000-0000-000095450000}"/>
    <cellStyle name="Normal 4 2 2 5 3 2 2 2" xfId="17626" xr:uid="{00000000-0005-0000-0000-000096450000}"/>
    <cellStyle name="Normal 4 2 2 5 3 2 2 3" xfId="17627" xr:uid="{00000000-0005-0000-0000-000097450000}"/>
    <cellStyle name="Normal 4 2 2 5 3 2 2 4" xfId="17628" xr:uid="{00000000-0005-0000-0000-000098450000}"/>
    <cellStyle name="Normal 4 2 2 5 3 2 3" xfId="17629" xr:uid="{00000000-0005-0000-0000-000099450000}"/>
    <cellStyle name="Normal 4 2 2 5 3 2 4" xfId="17630" xr:uid="{00000000-0005-0000-0000-00009A450000}"/>
    <cellStyle name="Normal 4 2 2 5 3 2 5" xfId="17631" xr:uid="{00000000-0005-0000-0000-00009B450000}"/>
    <cellStyle name="Normal 4 2 2 5 3 3" xfId="17632" xr:uid="{00000000-0005-0000-0000-00009C450000}"/>
    <cellStyle name="Normal 4 2 2 5 3 3 2" xfId="17633" xr:uid="{00000000-0005-0000-0000-00009D450000}"/>
    <cellStyle name="Normal 4 2 2 5 3 3 3" xfId="17634" xr:uid="{00000000-0005-0000-0000-00009E450000}"/>
    <cellStyle name="Normal 4 2 2 5 3 3 4" xfId="17635" xr:uid="{00000000-0005-0000-0000-00009F450000}"/>
    <cellStyle name="Normal 4 2 2 5 3 4" xfId="17636" xr:uid="{00000000-0005-0000-0000-0000A0450000}"/>
    <cellStyle name="Normal 4 2 2 5 3 5" xfId="17637" xr:uid="{00000000-0005-0000-0000-0000A1450000}"/>
    <cellStyle name="Normal 4 2 2 5 3 6" xfId="17638" xr:uid="{00000000-0005-0000-0000-0000A2450000}"/>
    <cellStyle name="Normal 4 2 2 5 4" xfId="17639" xr:uid="{00000000-0005-0000-0000-0000A3450000}"/>
    <cellStyle name="Normal 4 2 2 5 4 2" xfId="17640" xr:uid="{00000000-0005-0000-0000-0000A4450000}"/>
    <cellStyle name="Normal 4 2 2 5 4 2 2" xfId="17641" xr:uid="{00000000-0005-0000-0000-0000A5450000}"/>
    <cellStyle name="Normal 4 2 2 5 4 2 3" xfId="17642" xr:uid="{00000000-0005-0000-0000-0000A6450000}"/>
    <cellStyle name="Normal 4 2 2 5 4 2 4" xfId="17643" xr:uid="{00000000-0005-0000-0000-0000A7450000}"/>
    <cellStyle name="Normal 4 2 2 5 4 3" xfId="17644" xr:uid="{00000000-0005-0000-0000-0000A8450000}"/>
    <cellStyle name="Normal 4 2 2 5 4 4" xfId="17645" xr:uid="{00000000-0005-0000-0000-0000A9450000}"/>
    <cellStyle name="Normal 4 2 2 5 4 5" xfId="17646" xr:uid="{00000000-0005-0000-0000-0000AA450000}"/>
    <cellStyle name="Normal 4 2 2 5 5" xfId="17647" xr:uid="{00000000-0005-0000-0000-0000AB450000}"/>
    <cellStyle name="Normal 4 2 2 5 5 2" xfId="17648" xr:uid="{00000000-0005-0000-0000-0000AC450000}"/>
    <cellStyle name="Normal 4 2 2 5 5 3" xfId="17649" xr:uid="{00000000-0005-0000-0000-0000AD450000}"/>
    <cellStyle name="Normal 4 2 2 5 5 4" xfId="17650" xr:uid="{00000000-0005-0000-0000-0000AE450000}"/>
    <cellStyle name="Normal 4 2 2 5 6" xfId="17651" xr:uid="{00000000-0005-0000-0000-0000AF450000}"/>
    <cellStyle name="Normal 4 2 2 5 7" xfId="17652" xr:uid="{00000000-0005-0000-0000-0000B0450000}"/>
    <cellStyle name="Normal 4 2 2 5 8" xfId="17653" xr:uid="{00000000-0005-0000-0000-0000B1450000}"/>
    <cellStyle name="Normal 4 2 2 6" xfId="17654" xr:uid="{00000000-0005-0000-0000-0000B2450000}"/>
    <cellStyle name="Normal 4 2 2 6 2" xfId="17655" xr:uid="{00000000-0005-0000-0000-0000B3450000}"/>
    <cellStyle name="Normal 4 2 2 6 2 2" xfId="17656" xr:uid="{00000000-0005-0000-0000-0000B4450000}"/>
    <cellStyle name="Normal 4 2 2 6 2 2 2" xfId="17657" xr:uid="{00000000-0005-0000-0000-0000B5450000}"/>
    <cellStyle name="Normal 4 2 2 6 2 2 2 2" xfId="17658" xr:uid="{00000000-0005-0000-0000-0000B6450000}"/>
    <cellStyle name="Normal 4 2 2 6 2 2 2 3" xfId="17659" xr:uid="{00000000-0005-0000-0000-0000B7450000}"/>
    <cellStyle name="Normal 4 2 2 6 2 2 2 4" xfId="17660" xr:uid="{00000000-0005-0000-0000-0000B8450000}"/>
    <cellStyle name="Normal 4 2 2 6 2 2 3" xfId="17661" xr:uid="{00000000-0005-0000-0000-0000B9450000}"/>
    <cellStyle name="Normal 4 2 2 6 2 2 4" xfId="17662" xr:uid="{00000000-0005-0000-0000-0000BA450000}"/>
    <cellStyle name="Normal 4 2 2 6 2 2 5" xfId="17663" xr:uid="{00000000-0005-0000-0000-0000BB450000}"/>
    <cellStyle name="Normal 4 2 2 6 2 3" xfId="17664" xr:uid="{00000000-0005-0000-0000-0000BC450000}"/>
    <cellStyle name="Normal 4 2 2 6 2 3 2" xfId="17665" xr:uid="{00000000-0005-0000-0000-0000BD450000}"/>
    <cellStyle name="Normal 4 2 2 6 2 3 3" xfId="17666" xr:uid="{00000000-0005-0000-0000-0000BE450000}"/>
    <cellStyle name="Normal 4 2 2 6 2 3 4" xfId="17667" xr:uid="{00000000-0005-0000-0000-0000BF450000}"/>
    <cellStyle name="Normal 4 2 2 6 2 4" xfId="17668" xr:uid="{00000000-0005-0000-0000-0000C0450000}"/>
    <cellStyle name="Normal 4 2 2 6 2 5" xfId="17669" xr:uid="{00000000-0005-0000-0000-0000C1450000}"/>
    <cellStyle name="Normal 4 2 2 6 2 6" xfId="17670" xr:uid="{00000000-0005-0000-0000-0000C2450000}"/>
    <cellStyle name="Normal 4 2 2 6 3" xfId="17671" xr:uid="{00000000-0005-0000-0000-0000C3450000}"/>
    <cellStyle name="Normal 4 2 2 6 3 2" xfId="17672" xr:uid="{00000000-0005-0000-0000-0000C4450000}"/>
    <cellStyle name="Normal 4 2 2 6 3 2 2" xfId="17673" xr:uid="{00000000-0005-0000-0000-0000C5450000}"/>
    <cellStyle name="Normal 4 2 2 6 3 2 2 2" xfId="17674" xr:uid="{00000000-0005-0000-0000-0000C6450000}"/>
    <cellStyle name="Normal 4 2 2 6 3 2 2 3" xfId="17675" xr:uid="{00000000-0005-0000-0000-0000C7450000}"/>
    <cellStyle name="Normal 4 2 2 6 3 2 2 4" xfId="17676" xr:uid="{00000000-0005-0000-0000-0000C8450000}"/>
    <cellStyle name="Normal 4 2 2 6 3 2 3" xfId="17677" xr:uid="{00000000-0005-0000-0000-0000C9450000}"/>
    <cellStyle name="Normal 4 2 2 6 3 2 4" xfId="17678" xr:uid="{00000000-0005-0000-0000-0000CA450000}"/>
    <cellStyle name="Normal 4 2 2 6 3 2 5" xfId="17679" xr:uid="{00000000-0005-0000-0000-0000CB450000}"/>
    <cellStyle name="Normal 4 2 2 6 3 3" xfId="17680" xr:uid="{00000000-0005-0000-0000-0000CC450000}"/>
    <cellStyle name="Normal 4 2 2 6 3 3 2" xfId="17681" xr:uid="{00000000-0005-0000-0000-0000CD450000}"/>
    <cellStyle name="Normal 4 2 2 6 3 3 3" xfId="17682" xr:uid="{00000000-0005-0000-0000-0000CE450000}"/>
    <cellStyle name="Normal 4 2 2 6 3 3 4" xfId="17683" xr:uid="{00000000-0005-0000-0000-0000CF450000}"/>
    <cellStyle name="Normal 4 2 2 6 3 4" xfId="17684" xr:uid="{00000000-0005-0000-0000-0000D0450000}"/>
    <cellStyle name="Normal 4 2 2 6 3 5" xfId="17685" xr:uid="{00000000-0005-0000-0000-0000D1450000}"/>
    <cellStyle name="Normal 4 2 2 6 3 6" xfId="17686" xr:uid="{00000000-0005-0000-0000-0000D2450000}"/>
    <cellStyle name="Normal 4 2 2 6 4" xfId="17687" xr:uid="{00000000-0005-0000-0000-0000D3450000}"/>
    <cellStyle name="Normal 4 2 2 6 4 2" xfId="17688" xr:uid="{00000000-0005-0000-0000-0000D4450000}"/>
    <cellStyle name="Normal 4 2 2 6 4 2 2" xfId="17689" xr:uid="{00000000-0005-0000-0000-0000D5450000}"/>
    <cellStyle name="Normal 4 2 2 6 4 2 3" xfId="17690" xr:uid="{00000000-0005-0000-0000-0000D6450000}"/>
    <cellStyle name="Normal 4 2 2 6 4 2 4" xfId="17691" xr:uid="{00000000-0005-0000-0000-0000D7450000}"/>
    <cellStyle name="Normal 4 2 2 6 4 3" xfId="17692" xr:uid="{00000000-0005-0000-0000-0000D8450000}"/>
    <cellStyle name="Normal 4 2 2 6 4 4" xfId="17693" xr:uid="{00000000-0005-0000-0000-0000D9450000}"/>
    <cellStyle name="Normal 4 2 2 6 4 5" xfId="17694" xr:uid="{00000000-0005-0000-0000-0000DA450000}"/>
    <cellStyle name="Normal 4 2 2 6 5" xfId="17695" xr:uid="{00000000-0005-0000-0000-0000DB450000}"/>
    <cellStyle name="Normal 4 2 2 6 5 2" xfId="17696" xr:uid="{00000000-0005-0000-0000-0000DC450000}"/>
    <cellStyle name="Normal 4 2 2 6 5 3" xfId="17697" xr:uid="{00000000-0005-0000-0000-0000DD450000}"/>
    <cellStyle name="Normal 4 2 2 6 5 4" xfId="17698" xr:uid="{00000000-0005-0000-0000-0000DE450000}"/>
    <cellStyle name="Normal 4 2 2 6 6" xfId="17699" xr:uid="{00000000-0005-0000-0000-0000DF450000}"/>
    <cellStyle name="Normal 4 2 2 6 7" xfId="17700" xr:uid="{00000000-0005-0000-0000-0000E0450000}"/>
    <cellStyle name="Normal 4 2 2 6 8" xfId="17701" xr:uid="{00000000-0005-0000-0000-0000E1450000}"/>
    <cellStyle name="Normal 4 2 2 7" xfId="17702" xr:uid="{00000000-0005-0000-0000-0000E2450000}"/>
    <cellStyle name="Normal 4 2 2 7 2" xfId="17703" xr:uid="{00000000-0005-0000-0000-0000E3450000}"/>
    <cellStyle name="Normal 4 2 2 7 2 2" xfId="17704" xr:uid="{00000000-0005-0000-0000-0000E4450000}"/>
    <cellStyle name="Normal 4 2 2 7 2 2 2" xfId="17705" xr:uid="{00000000-0005-0000-0000-0000E5450000}"/>
    <cellStyle name="Normal 4 2 2 7 2 2 3" xfId="17706" xr:uid="{00000000-0005-0000-0000-0000E6450000}"/>
    <cellStyle name="Normal 4 2 2 7 2 2 4" xfId="17707" xr:uid="{00000000-0005-0000-0000-0000E7450000}"/>
    <cellStyle name="Normal 4 2 2 7 2 3" xfId="17708" xr:uid="{00000000-0005-0000-0000-0000E8450000}"/>
    <cellStyle name="Normal 4 2 2 7 2 4" xfId="17709" xr:uid="{00000000-0005-0000-0000-0000E9450000}"/>
    <cellStyle name="Normal 4 2 2 7 2 5" xfId="17710" xr:uid="{00000000-0005-0000-0000-0000EA450000}"/>
    <cellStyle name="Normal 4 2 2 7 3" xfId="17711" xr:uid="{00000000-0005-0000-0000-0000EB450000}"/>
    <cellStyle name="Normal 4 2 2 7 3 2" xfId="17712" xr:uid="{00000000-0005-0000-0000-0000EC450000}"/>
    <cellStyle name="Normal 4 2 2 7 3 3" xfId="17713" xr:uid="{00000000-0005-0000-0000-0000ED450000}"/>
    <cellStyle name="Normal 4 2 2 7 3 4" xfId="17714" xr:uid="{00000000-0005-0000-0000-0000EE450000}"/>
    <cellStyle name="Normal 4 2 2 7 4" xfId="17715" xr:uid="{00000000-0005-0000-0000-0000EF450000}"/>
    <cellStyle name="Normal 4 2 2 7 5" xfId="17716" xr:uid="{00000000-0005-0000-0000-0000F0450000}"/>
    <cellStyle name="Normal 4 2 2 7 6" xfId="17717" xr:uid="{00000000-0005-0000-0000-0000F1450000}"/>
    <cellStyle name="Normal 4 2 2 8" xfId="17718" xr:uid="{00000000-0005-0000-0000-0000F2450000}"/>
    <cellStyle name="Normal 4 2 2 8 2" xfId="17719" xr:uid="{00000000-0005-0000-0000-0000F3450000}"/>
    <cellStyle name="Normal 4 2 2 8 2 2" xfId="17720" xr:uid="{00000000-0005-0000-0000-0000F4450000}"/>
    <cellStyle name="Normal 4 2 2 8 2 2 2" xfId="17721" xr:uid="{00000000-0005-0000-0000-0000F5450000}"/>
    <cellStyle name="Normal 4 2 2 8 2 2 3" xfId="17722" xr:uid="{00000000-0005-0000-0000-0000F6450000}"/>
    <cellStyle name="Normal 4 2 2 8 2 2 4" xfId="17723" xr:uid="{00000000-0005-0000-0000-0000F7450000}"/>
    <cellStyle name="Normal 4 2 2 8 2 3" xfId="17724" xr:uid="{00000000-0005-0000-0000-0000F8450000}"/>
    <cellStyle name="Normal 4 2 2 8 2 4" xfId="17725" xr:uid="{00000000-0005-0000-0000-0000F9450000}"/>
    <cellStyle name="Normal 4 2 2 8 2 5" xfId="17726" xr:uid="{00000000-0005-0000-0000-0000FA450000}"/>
    <cellStyle name="Normal 4 2 2 8 3" xfId="17727" xr:uid="{00000000-0005-0000-0000-0000FB450000}"/>
    <cellStyle name="Normal 4 2 2 8 3 2" xfId="17728" xr:uid="{00000000-0005-0000-0000-0000FC450000}"/>
    <cellStyle name="Normal 4 2 2 8 3 3" xfId="17729" xr:uid="{00000000-0005-0000-0000-0000FD450000}"/>
    <cellStyle name="Normal 4 2 2 8 3 4" xfId="17730" xr:uid="{00000000-0005-0000-0000-0000FE450000}"/>
    <cellStyle name="Normal 4 2 2 8 4" xfId="17731" xr:uid="{00000000-0005-0000-0000-0000FF450000}"/>
    <cellStyle name="Normal 4 2 2 8 5" xfId="17732" xr:uid="{00000000-0005-0000-0000-000000460000}"/>
    <cellStyle name="Normal 4 2 2 8 6" xfId="17733" xr:uid="{00000000-0005-0000-0000-000001460000}"/>
    <cellStyle name="Normal 4 2 2 9" xfId="17734" xr:uid="{00000000-0005-0000-0000-000002460000}"/>
    <cellStyle name="Normal 4 2 3" xfId="17735" xr:uid="{00000000-0005-0000-0000-000003460000}"/>
    <cellStyle name="Normal 4 2 3 10" xfId="17736" xr:uid="{00000000-0005-0000-0000-000004460000}"/>
    <cellStyle name="Normal 4 2 3 2" xfId="17737" xr:uid="{00000000-0005-0000-0000-000005460000}"/>
    <cellStyle name="Normal 4 2 3 2 2" xfId="17738" xr:uid="{00000000-0005-0000-0000-000006460000}"/>
    <cellStyle name="Normal 4 2 3 2 2 2" xfId="17739" xr:uid="{00000000-0005-0000-0000-000007460000}"/>
    <cellStyle name="Normal 4 2 3 2 2 2 2" xfId="17740" xr:uid="{00000000-0005-0000-0000-000008460000}"/>
    <cellStyle name="Normal 4 2 3 2 2 2 2 2" xfId="17741" xr:uid="{00000000-0005-0000-0000-000009460000}"/>
    <cellStyle name="Normal 4 2 3 2 2 2 2 3" xfId="17742" xr:uid="{00000000-0005-0000-0000-00000A460000}"/>
    <cellStyle name="Normal 4 2 3 2 2 2 2 4" xfId="17743" xr:uid="{00000000-0005-0000-0000-00000B460000}"/>
    <cellStyle name="Normal 4 2 3 2 2 2 3" xfId="17744" xr:uid="{00000000-0005-0000-0000-00000C460000}"/>
    <cellStyle name="Normal 4 2 3 2 2 2 4" xfId="17745" xr:uid="{00000000-0005-0000-0000-00000D460000}"/>
    <cellStyle name="Normal 4 2 3 2 2 2 5" xfId="17746" xr:uid="{00000000-0005-0000-0000-00000E460000}"/>
    <cellStyle name="Normal 4 2 3 2 2 3" xfId="17747" xr:uid="{00000000-0005-0000-0000-00000F460000}"/>
    <cellStyle name="Normal 4 2 3 2 2 3 2" xfId="17748" xr:uid="{00000000-0005-0000-0000-000010460000}"/>
    <cellStyle name="Normal 4 2 3 2 2 3 3" xfId="17749" xr:uid="{00000000-0005-0000-0000-000011460000}"/>
    <cellStyle name="Normal 4 2 3 2 2 3 4" xfId="17750" xr:uid="{00000000-0005-0000-0000-000012460000}"/>
    <cellStyle name="Normal 4 2 3 2 2 4" xfId="17751" xr:uid="{00000000-0005-0000-0000-000013460000}"/>
    <cellStyle name="Normal 4 2 3 2 2 5" xfId="17752" xr:uid="{00000000-0005-0000-0000-000014460000}"/>
    <cellStyle name="Normal 4 2 3 2 2 6" xfId="17753" xr:uid="{00000000-0005-0000-0000-000015460000}"/>
    <cellStyle name="Normal 4 2 3 2 3" xfId="17754" xr:uid="{00000000-0005-0000-0000-000016460000}"/>
    <cellStyle name="Normal 4 2 3 2 3 2" xfId="17755" xr:uid="{00000000-0005-0000-0000-000017460000}"/>
    <cellStyle name="Normal 4 2 3 2 3 2 2" xfId="17756" xr:uid="{00000000-0005-0000-0000-000018460000}"/>
    <cellStyle name="Normal 4 2 3 2 3 2 2 2" xfId="17757" xr:uid="{00000000-0005-0000-0000-000019460000}"/>
    <cellStyle name="Normal 4 2 3 2 3 2 2 3" xfId="17758" xr:uid="{00000000-0005-0000-0000-00001A460000}"/>
    <cellStyle name="Normal 4 2 3 2 3 2 2 4" xfId="17759" xr:uid="{00000000-0005-0000-0000-00001B460000}"/>
    <cellStyle name="Normal 4 2 3 2 3 2 3" xfId="17760" xr:uid="{00000000-0005-0000-0000-00001C460000}"/>
    <cellStyle name="Normal 4 2 3 2 3 2 4" xfId="17761" xr:uid="{00000000-0005-0000-0000-00001D460000}"/>
    <cellStyle name="Normal 4 2 3 2 3 2 5" xfId="17762" xr:uid="{00000000-0005-0000-0000-00001E460000}"/>
    <cellStyle name="Normal 4 2 3 2 3 3" xfId="17763" xr:uid="{00000000-0005-0000-0000-00001F460000}"/>
    <cellStyle name="Normal 4 2 3 2 3 3 2" xfId="17764" xr:uid="{00000000-0005-0000-0000-000020460000}"/>
    <cellStyle name="Normal 4 2 3 2 3 3 3" xfId="17765" xr:uid="{00000000-0005-0000-0000-000021460000}"/>
    <cellStyle name="Normal 4 2 3 2 3 3 4" xfId="17766" xr:uid="{00000000-0005-0000-0000-000022460000}"/>
    <cellStyle name="Normal 4 2 3 2 3 4" xfId="17767" xr:uid="{00000000-0005-0000-0000-000023460000}"/>
    <cellStyle name="Normal 4 2 3 2 3 5" xfId="17768" xr:uid="{00000000-0005-0000-0000-000024460000}"/>
    <cellStyle name="Normal 4 2 3 2 3 6" xfId="17769" xr:uid="{00000000-0005-0000-0000-000025460000}"/>
    <cellStyle name="Normal 4 2 3 2 4" xfId="17770" xr:uid="{00000000-0005-0000-0000-000026460000}"/>
    <cellStyle name="Normal 4 2 3 2 4 2" xfId="17771" xr:uid="{00000000-0005-0000-0000-000027460000}"/>
    <cellStyle name="Normal 4 2 3 2 4 2 2" xfId="17772" xr:uid="{00000000-0005-0000-0000-000028460000}"/>
    <cellStyle name="Normal 4 2 3 2 4 2 3" xfId="17773" xr:uid="{00000000-0005-0000-0000-000029460000}"/>
    <cellStyle name="Normal 4 2 3 2 4 2 4" xfId="17774" xr:uid="{00000000-0005-0000-0000-00002A460000}"/>
    <cellStyle name="Normal 4 2 3 2 4 3" xfId="17775" xr:uid="{00000000-0005-0000-0000-00002B460000}"/>
    <cellStyle name="Normal 4 2 3 2 4 4" xfId="17776" xr:uid="{00000000-0005-0000-0000-00002C460000}"/>
    <cellStyle name="Normal 4 2 3 2 4 5" xfId="17777" xr:uid="{00000000-0005-0000-0000-00002D460000}"/>
    <cellStyle name="Normal 4 2 3 2 5" xfId="17778" xr:uid="{00000000-0005-0000-0000-00002E460000}"/>
    <cellStyle name="Normal 4 2 3 2 5 2" xfId="17779" xr:uid="{00000000-0005-0000-0000-00002F460000}"/>
    <cellStyle name="Normal 4 2 3 2 5 3" xfId="17780" xr:uid="{00000000-0005-0000-0000-000030460000}"/>
    <cellStyle name="Normal 4 2 3 2 5 4" xfId="17781" xr:uid="{00000000-0005-0000-0000-000031460000}"/>
    <cellStyle name="Normal 4 2 3 2 6" xfId="17782" xr:uid="{00000000-0005-0000-0000-000032460000}"/>
    <cellStyle name="Normal 4 2 3 2 7" xfId="17783" xr:uid="{00000000-0005-0000-0000-000033460000}"/>
    <cellStyle name="Normal 4 2 3 2 8" xfId="17784" xr:uid="{00000000-0005-0000-0000-000034460000}"/>
    <cellStyle name="Normal 4 2 3 3" xfId="17785" xr:uid="{00000000-0005-0000-0000-000035460000}"/>
    <cellStyle name="Normal 4 2 3 3 2" xfId="17786" xr:uid="{00000000-0005-0000-0000-000036460000}"/>
    <cellStyle name="Normal 4 2 3 3 2 2" xfId="17787" xr:uid="{00000000-0005-0000-0000-000037460000}"/>
    <cellStyle name="Normal 4 2 3 3 2 2 2" xfId="17788" xr:uid="{00000000-0005-0000-0000-000038460000}"/>
    <cellStyle name="Normal 4 2 3 3 2 2 3" xfId="17789" xr:uid="{00000000-0005-0000-0000-000039460000}"/>
    <cellStyle name="Normal 4 2 3 3 2 2 4" xfId="17790" xr:uid="{00000000-0005-0000-0000-00003A460000}"/>
    <cellStyle name="Normal 4 2 3 3 2 3" xfId="17791" xr:uid="{00000000-0005-0000-0000-00003B460000}"/>
    <cellStyle name="Normal 4 2 3 3 2 3 2" xfId="17792" xr:uid="{00000000-0005-0000-0000-00003C460000}"/>
    <cellStyle name="Normal 4 2 3 3 2 3 3" xfId="17793" xr:uid="{00000000-0005-0000-0000-00003D460000}"/>
    <cellStyle name="Normal 4 2 3 3 2 3 4" xfId="17794" xr:uid="{00000000-0005-0000-0000-00003E460000}"/>
    <cellStyle name="Normal 4 2 3 3 2 4" xfId="17795" xr:uid="{00000000-0005-0000-0000-00003F460000}"/>
    <cellStyle name="Normal 4 2 3 3 2 5" xfId="17796" xr:uid="{00000000-0005-0000-0000-000040460000}"/>
    <cellStyle name="Normal 4 2 3 3 2 6" xfId="17797" xr:uid="{00000000-0005-0000-0000-000041460000}"/>
    <cellStyle name="Normal 4 2 3 3 3" xfId="17798" xr:uid="{00000000-0005-0000-0000-000042460000}"/>
    <cellStyle name="Normal 4 2 3 3 3 2" xfId="17799" xr:uid="{00000000-0005-0000-0000-000043460000}"/>
    <cellStyle name="Normal 4 2 3 3 3 3" xfId="17800" xr:uid="{00000000-0005-0000-0000-000044460000}"/>
    <cellStyle name="Normal 4 2 3 3 3 4" xfId="17801" xr:uid="{00000000-0005-0000-0000-000045460000}"/>
    <cellStyle name="Normal 4 2 3 3 4" xfId="17802" xr:uid="{00000000-0005-0000-0000-000046460000}"/>
    <cellStyle name="Normal 4 2 3 3 4 2" xfId="17803" xr:uid="{00000000-0005-0000-0000-000047460000}"/>
    <cellStyle name="Normal 4 2 3 3 4 3" xfId="17804" xr:uid="{00000000-0005-0000-0000-000048460000}"/>
    <cellStyle name="Normal 4 2 3 3 4 4" xfId="17805" xr:uid="{00000000-0005-0000-0000-000049460000}"/>
    <cellStyle name="Normal 4 2 3 3 5" xfId="17806" xr:uid="{00000000-0005-0000-0000-00004A460000}"/>
    <cellStyle name="Normal 4 2 3 3 6" xfId="17807" xr:uid="{00000000-0005-0000-0000-00004B460000}"/>
    <cellStyle name="Normal 4 2 3 3 7" xfId="17808" xr:uid="{00000000-0005-0000-0000-00004C460000}"/>
    <cellStyle name="Normal 4 2 3 4" xfId="17809" xr:uid="{00000000-0005-0000-0000-00004D460000}"/>
    <cellStyle name="Normal 4 2 3 4 2" xfId="17810" xr:uid="{00000000-0005-0000-0000-00004E460000}"/>
    <cellStyle name="Normal 4 2 3 4 2 2" xfId="17811" xr:uid="{00000000-0005-0000-0000-00004F460000}"/>
    <cellStyle name="Normal 4 2 3 4 2 2 2" xfId="17812" xr:uid="{00000000-0005-0000-0000-000050460000}"/>
    <cellStyle name="Normal 4 2 3 4 2 2 3" xfId="17813" xr:uid="{00000000-0005-0000-0000-000051460000}"/>
    <cellStyle name="Normal 4 2 3 4 2 2 4" xfId="17814" xr:uid="{00000000-0005-0000-0000-000052460000}"/>
    <cellStyle name="Normal 4 2 3 4 2 3" xfId="17815" xr:uid="{00000000-0005-0000-0000-000053460000}"/>
    <cellStyle name="Normal 4 2 3 4 2 4" xfId="17816" xr:uid="{00000000-0005-0000-0000-000054460000}"/>
    <cellStyle name="Normal 4 2 3 4 2 5" xfId="17817" xr:uid="{00000000-0005-0000-0000-000055460000}"/>
    <cellStyle name="Normal 4 2 3 4 3" xfId="17818" xr:uid="{00000000-0005-0000-0000-000056460000}"/>
    <cellStyle name="Normal 4 2 3 4 3 2" xfId="17819" xr:uid="{00000000-0005-0000-0000-000057460000}"/>
    <cellStyle name="Normal 4 2 3 4 3 3" xfId="17820" xr:uid="{00000000-0005-0000-0000-000058460000}"/>
    <cellStyle name="Normal 4 2 3 4 3 4" xfId="17821" xr:uid="{00000000-0005-0000-0000-000059460000}"/>
    <cellStyle name="Normal 4 2 3 4 4" xfId="17822" xr:uid="{00000000-0005-0000-0000-00005A460000}"/>
    <cellStyle name="Normal 4 2 3 4 5" xfId="17823" xr:uid="{00000000-0005-0000-0000-00005B460000}"/>
    <cellStyle name="Normal 4 2 3 4 6" xfId="17824" xr:uid="{00000000-0005-0000-0000-00005C460000}"/>
    <cellStyle name="Normal 4 2 3 5" xfId="17825" xr:uid="{00000000-0005-0000-0000-00005D460000}"/>
    <cellStyle name="Normal 4 2 3 5 2" xfId="17826" xr:uid="{00000000-0005-0000-0000-00005E460000}"/>
    <cellStyle name="Normal 4 2 3 5 2 2" xfId="17827" xr:uid="{00000000-0005-0000-0000-00005F460000}"/>
    <cellStyle name="Normal 4 2 3 5 2 2 2" xfId="17828" xr:uid="{00000000-0005-0000-0000-000060460000}"/>
    <cellStyle name="Normal 4 2 3 5 2 2 3" xfId="17829" xr:uid="{00000000-0005-0000-0000-000061460000}"/>
    <cellStyle name="Normal 4 2 3 5 2 2 4" xfId="17830" xr:uid="{00000000-0005-0000-0000-000062460000}"/>
    <cellStyle name="Normal 4 2 3 5 2 3" xfId="17831" xr:uid="{00000000-0005-0000-0000-000063460000}"/>
    <cellStyle name="Normal 4 2 3 5 2 4" xfId="17832" xr:uid="{00000000-0005-0000-0000-000064460000}"/>
    <cellStyle name="Normal 4 2 3 5 2 5" xfId="17833" xr:uid="{00000000-0005-0000-0000-000065460000}"/>
    <cellStyle name="Normal 4 2 3 5 3" xfId="17834" xr:uid="{00000000-0005-0000-0000-000066460000}"/>
    <cellStyle name="Normal 4 2 3 5 3 2" xfId="17835" xr:uid="{00000000-0005-0000-0000-000067460000}"/>
    <cellStyle name="Normal 4 2 3 5 3 3" xfId="17836" xr:uid="{00000000-0005-0000-0000-000068460000}"/>
    <cellStyle name="Normal 4 2 3 5 3 4" xfId="17837" xr:uid="{00000000-0005-0000-0000-000069460000}"/>
    <cellStyle name="Normal 4 2 3 5 4" xfId="17838" xr:uid="{00000000-0005-0000-0000-00006A460000}"/>
    <cellStyle name="Normal 4 2 3 5 4 2" xfId="17839" xr:uid="{00000000-0005-0000-0000-00006B460000}"/>
    <cellStyle name="Normal 4 2 3 5 4 3" xfId="17840" xr:uid="{00000000-0005-0000-0000-00006C460000}"/>
    <cellStyle name="Normal 4 2 3 5 4 4" xfId="17841" xr:uid="{00000000-0005-0000-0000-00006D460000}"/>
    <cellStyle name="Normal 4 2 3 5 5" xfId="17842" xr:uid="{00000000-0005-0000-0000-00006E460000}"/>
    <cellStyle name="Normal 4 2 3 5 6" xfId="17843" xr:uid="{00000000-0005-0000-0000-00006F460000}"/>
    <cellStyle name="Normal 4 2 3 5 7" xfId="17844" xr:uid="{00000000-0005-0000-0000-000070460000}"/>
    <cellStyle name="Normal 4 2 3 6" xfId="17845" xr:uid="{00000000-0005-0000-0000-000071460000}"/>
    <cellStyle name="Normal 4 2 3 6 2" xfId="17846" xr:uid="{00000000-0005-0000-0000-000072460000}"/>
    <cellStyle name="Normal 4 2 3 6 2 2" xfId="17847" xr:uid="{00000000-0005-0000-0000-000073460000}"/>
    <cellStyle name="Normal 4 2 3 6 2 3" xfId="17848" xr:uid="{00000000-0005-0000-0000-000074460000}"/>
    <cellStyle name="Normal 4 2 3 6 2 4" xfId="17849" xr:uid="{00000000-0005-0000-0000-000075460000}"/>
    <cellStyle name="Normal 4 2 3 6 3" xfId="17850" xr:uid="{00000000-0005-0000-0000-000076460000}"/>
    <cellStyle name="Normal 4 2 3 6 4" xfId="17851" xr:uid="{00000000-0005-0000-0000-000077460000}"/>
    <cellStyle name="Normal 4 2 3 6 5" xfId="17852" xr:uid="{00000000-0005-0000-0000-000078460000}"/>
    <cellStyle name="Normal 4 2 3 7" xfId="17853" xr:uid="{00000000-0005-0000-0000-000079460000}"/>
    <cellStyle name="Normal 4 2 3 7 2" xfId="17854" xr:uid="{00000000-0005-0000-0000-00007A460000}"/>
    <cellStyle name="Normal 4 2 3 7 3" xfId="17855" xr:uid="{00000000-0005-0000-0000-00007B460000}"/>
    <cellStyle name="Normal 4 2 3 7 4" xfId="17856" xr:uid="{00000000-0005-0000-0000-00007C460000}"/>
    <cellStyle name="Normal 4 2 3 8" xfId="17857" xr:uid="{00000000-0005-0000-0000-00007D460000}"/>
    <cellStyle name="Normal 4 2 3 9" xfId="17858" xr:uid="{00000000-0005-0000-0000-00007E460000}"/>
    <cellStyle name="Normal 4 2 4" xfId="17859" xr:uid="{00000000-0005-0000-0000-00007F460000}"/>
    <cellStyle name="Normal 4 2 4 10" xfId="17860" xr:uid="{00000000-0005-0000-0000-000080460000}"/>
    <cellStyle name="Normal 4 2 4 2" xfId="17861" xr:uid="{00000000-0005-0000-0000-000081460000}"/>
    <cellStyle name="Normal 4 2 4 2 2" xfId="17862" xr:uid="{00000000-0005-0000-0000-000082460000}"/>
    <cellStyle name="Normal 4 2 4 2 2 2" xfId="17863" xr:uid="{00000000-0005-0000-0000-000083460000}"/>
    <cellStyle name="Normal 4 2 4 2 2 2 2" xfId="17864" xr:uid="{00000000-0005-0000-0000-000084460000}"/>
    <cellStyle name="Normal 4 2 4 2 2 2 2 2" xfId="17865" xr:uid="{00000000-0005-0000-0000-000085460000}"/>
    <cellStyle name="Normal 4 2 4 2 2 2 2 3" xfId="17866" xr:uid="{00000000-0005-0000-0000-000086460000}"/>
    <cellStyle name="Normal 4 2 4 2 2 2 2 4" xfId="17867" xr:uid="{00000000-0005-0000-0000-000087460000}"/>
    <cellStyle name="Normal 4 2 4 2 2 2 3" xfId="17868" xr:uid="{00000000-0005-0000-0000-000088460000}"/>
    <cellStyle name="Normal 4 2 4 2 2 2 4" xfId="17869" xr:uid="{00000000-0005-0000-0000-000089460000}"/>
    <cellStyle name="Normal 4 2 4 2 2 2 5" xfId="17870" xr:uid="{00000000-0005-0000-0000-00008A460000}"/>
    <cellStyle name="Normal 4 2 4 2 2 3" xfId="17871" xr:uid="{00000000-0005-0000-0000-00008B460000}"/>
    <cellStyle name="Normal 4 2 4 2 2 3 2" xfId="17872" xr:uid="{00000000-0005-0000-0000-00008C460000}"/>
    <cellStyle name="Normal 4 2 4 2 2 3 3" xfId="17873" xr:uid="{00000000-0005-0000-0000-00008D460000}"/>
    <cellStyle name="Normal 4 2 4 2 2 3 4" xfId="17874" xr:uid="{00000000-0005-0000-0000-00008E460000}"/>
    <cellStyle name="Normal 4 2 4 2 2 4" xfId="17875" xr:uid="{00000000-0005-0000-0000-00008F460000}"/>
    <cellStyle name="Normal 4 2 4 2 2 5" xfId="17876" xr:uid="{00000000-0005-0000-0000-000090460000}"/>
    <cellStyle name="Normal 4 2 4 2 2 6" xfId="17877" xr:uid="{00000000-0005-0000-0000-000091460000}"/>
    <cellStyle name="Normal 4 2 4 2 3" xfId="17878" xr:uid="{00000000-0005-0000-0000-000092460000}"/>
    <cellStyle name="Normal 4 2 4 2 3 2" xfId="17879" xr:uid="{00000000-0005-0000-0000-000093460000}"/>
    <cellStyle name="Normal 4 2 4 2 3 2 2" xfId="17880" xr:uid="{00000000-0005-0000-0000-000094460000}"/>
    <cellStyle name="Normal 4 2 4 2 3 2 2 2" xfId="17881" xr:uid="{00000000-0005-0000-0000-000095460000}"/>
    <cellStyle name="Normal 4 2 4 2 3 2 2 3" xfId="17882" xr:uid="{00000000-0005-0000-0000-000096460000}"/>
    <cellStyle name="Normal 4 2 4 2 3 2 2 4" xfId="17883" xr:uid="{00000000-0005-0000-0000-000097460000}"/>
    <cellStyle name="Normal 4 2 4 2 3 2 3" xfId="17884" xr:uid="{00000000-0005-0000-0000-000098460000}"/>
    <cellStyle name="Normal 4 2 4 2 3 2 4" xfId="17885" xr:uid="{00000000-0005-0000-0000-000099460000}"/>
    <cellStyle name="Normal 4 2 4 2 3 2 5" xfId="17886" xr:uid="{00000000-0005-0000-0000-00009A460000}"/>
    <cellStyle name="Normal 4 2 4 2 3 3" xfId="17887" xr:uid="{00000000-0005-0000-0000-00009B460000}"/>
    <cellStyle name="Normal 4 2 4 2 3 3 2" xfId="17888" xr:uid="{00000000-0005-0000-0000-00009C460000}"/>
    <cellStyle name="Normal 4 2 4 2 3 3 3" xfId="17889" xr:uid="{00000000-0005-0000-0000-00009D460000}"/>
    <cellStyle name="Normal 4 2 4 2 3 3 4" xfId="17890" xr:uid="{00000000-0005-0000-0000-00009E460000}"/>
    <cellStyle name="Normal 4 2 4 2 3 4" xfId="17891" xr:uid="{00000000-0005-0000-0000-00009F460000}"/>
    <cellStyle name="Normal 4 2 4 2 3 5" xfId="17892" xr:uid="{00000000-0005-0000-0000-0000A0460000}"/>
    <cellStyle name="Normal 4 2 4 2 3 6" xfId="17893" xr:uid="{00000000-0005-0000-0000-0000A1460000}"/>
    <cellStyle name="Normal 4 2 4 2 4" xfId="17894" xr:uid="{00000000-0005-0000-0000-0000A2460000}"/>
    <cellStyle name="Normal 4 2 4 2 4 2" xfId="17895" xr:uid="{00000000-0005-0000-0000-0000A3460000}"/>
    <cellStyle name="Normal 4 2 4 2 4 2 2" xfId="17896" xr:uid="{00000000-0005-0000-0000-0000A4460000}"/>
    <cellStyle name="Normal 4 2 4 2 4 2 3" xfId="17897" xr:uid="{00000000-0005-0000-0000-0000A5460000}"/>
    <cellStyle name="Normal 4 2 4 2 4 2 4" xfId="17898" xr:uid="{00000000-0005-0000-0000-0000A6460000}"/>
    <cellStyle name="Normal 4 2 4 2 4 3" xfId="17899" xr:uid="{00000000-0005-0000-0000-0000A7460000}"/>
    <cellStyle name="Normal 4 2 4 2 4 4" xfId="17900" xr:uid="{00000000-0005-0000-0000-0000A8460000}"/>
    <cellStyle name="Normal 4 2 4 2 4 5" xfId="17901" xr:uid="{00000000-0005-0000-0000-0000A9460000}"/>
    <cellStyle name="Normal 4 2 4 2 5" xfId="17902" xr:uid="{00000000-0005-0000-0000-0000AA460000}"/>
    <cellStyle name="Normal 4 2 4 2 5 2" xfId="17903" xr:uid="{00000000-0005-0000-0000-0000AB460000}"/>
    <cellStyle name="Normal 4 2 4 2 5 3" xfId="17904" xr:uid="{00000000-0005-0000-0000-0000AC460000}"/>
    <cellStyle name="Normal 4 2 4 2 5 4" xfId="17905" xr:uid="{00000000-0005-0000-0000-0000AD460000}"/>
    <cellStyle name="Normal 4 2 4 2 6" xfId="17906" xr:uid="{00000000-0005-0000-0000-0000AE460000}"/>
    <cellStyle name="Normal 4 2 4 2 7" xfId="17907" xr:uid="{00000000-0005-0000-0000-0000AF460000}"/>
    <cellStyle name="Normal 4 2 4 2 8" xfId="17908" xr:uid="{00000000-0005-0000-0000-0000B0460000}"/>
    <cellStyle name="Normal 4 2 4 3" xfId="17909" xr:uid="{00000000-0005-0000-0000-0000B1460000}"/>
    <cellStyle name="Normal 4 2 4 3 2" xfId="17910" xr:uid="{00000000-0005-0000-0000-0000B2460000}"/>
    <cellStyle name="Normal 4 2 4 3 2 2" xfId="17911" xr:uid="{00000000-0005-0000-0000-0000B3460000}"/>
    <cellStyle name="Normal 4 2 4 3 2 2 2" xfId="17912" xr:uid="{00000000-0005-0000-0000-0000B4460000}"/>
    <cellStyle name="Normal 4 2 4 3 2 2 3" xfId="17913" xr:uid="{00000000-0005-0000-0000-0000B5460000}"/>
    <cellStyle name="Normal 4 2 4 3 2 2 4" xfId="17914" xr:uid="{00000000-0005-0000-0000-0000B6460000}"/>
    <cellStyle name="Normal 4 2 4 3 2 3" xfId="17915" xr:uid="{00000000-0005-0000-0000-0000B7460000}"/>
    <cellStyle name="Normal 4 2 4 3 2 4" xfId="17916" xr:uid="{00000000-0005-0000-0000-0000B8460000}"/>
    <cellStyle name="Normal 4 2 4 3 2 5" xfId="17917" xr:uid="{00000000-0005-0000-0000-0000B9460000}"/>
    <cellStyle name="Normal 4 2 4 3 3" xfId="17918" xr:uid="{00000000-0005-0000-0000-0000BA460000}"/>
    <cellStyle name="Normal 4 2 4 3 3 2" xfId="17919" xr:uid="{00000000-0005-0000-0000-0000BB460000}"/>
    <cellStyle name="Normal 4 2 4 3 3 3" xfId="17920" xr:uid="{00000000-0005-0000-0000-0000BC460000}"/>
    <cellStyle name="Normal 4 2 4 3 3 4" xfId="17921" xr:uid="{00000000-0005-0000-0000-0000BD460000}"/>
    <cellStyle name="Normal 4 2 4 3 4" xfId="17922" xr:uid="{00000000-0005-0000-0000-0000BE460000}"/>
    <cellStyle name="Normal 4 2 4 3 5" xfId="17923" xr:uid="{00000000-0005-0000-0000-0000BF460000}"/>
    <cellStyle name="Normal 4 2 4 3 6" xfId="17924" xr:uid="{00000000-0005-0000-0000-0000C0460000}"/>
    <cellStyle name="Normal 4 2 4 4" xfId="17925" xr:uid="{00000000-0005-0000-0000-0000C1460000}"/>
    <cellStyle name="Normal 4 2 4 4 2" xfId="17926" xr:uid="{00000000-0005-0000-0000-0000C2460000}"/>
    <cellStyle name="Normal 4 2 4 4 2 2" xfId="17927" xr:uid="{00000000-0005-0000-0000-0000C3460000}"/>
    <cellStyle name="Normal 4 2 4 4 2 2 2" xfId="17928" xr:uid="{00000000-0005-0000-0000-0000C4460000}"/>
    <cellStyle name="Normal 4 2 4 4 2 2 3" xfId="17929" xr:uid="{00000000-0005-0000-0000-0000C5460000}"/>
    <cellStyle name="Normal 4 2 4 4 2 2 4" xfId="17930" xr:uid="{00000000-0005-0000-0000-0000C6460000}"/>
    <cellStyle name="Normal 4 2 4 4 2 3" xfId="17931" xr:uid="{00000000-0005-0000-0000-0000C7460000}"/>
    <cellStyle name="Normal 4 2 4 4 2 4" xfId="17932" xr:uid="{00000000-0005-0000-0000-0000C8460000}"/>
    <cellStyle name="Normal 4 2 4 4 2 5" xfId="17933" xr:uid="{00000000-0005-0000-0000-0000C9460000}"/>
    <cellStyle name="Normal 4 2 4 4 3" xfId="17934" xr:uid="{00000000-0005-0000-0000-0000CA460000}"/>
    <cellStyle name="Normal 4 2 4 4 3 2" xfId="17935" xr:uid="{00000000-0005-0000-0000-0000CB460000}"/>
    <cellStyle name="Normal 4 2 4 4 3 3" xfId="17936" xr:uid="{00000000-0005-0000-0000-0000CC460000}"/>
    <cellStyle name="Normal 4 2 4 4 3 4" xfId="17937" xr:uid="{00000000-0005-0000-0000-0000CD460000}"/>
    <cellStyle name="Normal 4 2 4 4 4" xfId="17938" xr:uid="{00000000-0005-0000-0000-0000CE460000}"/>
    <cellStyle name="Normal 4 2 4 4 5" xfId="17939" xr:uid="{00000000-0005-0000-0000-0000CF460000}"/>
    <cellStyle name="Normal 4 2 4 4 6" xfId="17940" xr:uid="{00000000-0005-0000-0000-0000D0460000}"/>
    <cellStyle name="Normal 4 2 4 5" xfId="17941" xr:uid="{00000000-0005-0000-0000-0000D1460000}"/>
    <cellStyle name="Normal 4 2 4 5 2" xfId="17942" xr:uid="{00000000-0005-0000-0000-0000D2460000}"/>
    <cellStyle name="Normal 4 2 4 5 2 2" xfId="17943" xr:uid="{00000000-0005-0000-0000-0000D3460000}"/>
    <cellStyle name="Normal 4 2 4 5 2 2 2" xfId="17944" xr:uid="{00000000-0005-0000-0000-0000D4460000}"/>
    <cellStyle name="Normal 4 2 4 5 2 2 3" xfId="17945" xr:uid="{00000000-0005-0000-0000-0000D5460000}"/>
    <cellStyle name="Normal 4 2 4 5 2 2 4" xfId="17946" xr:uid="{00000000-0005-0000-0000-0000D6460000}"/>
    <cellStyle name="Normal 4 2 4 5 2 3" xfId="17947" xr:uid="{00000000-0005-0000-0000-0000D7460000}"/>
    <cellStyle name="Normal 4 2 4 5 2 4" xfId="17948" xr:uid="{00000000-0005-0000-0000-0000D8460000}"/>
    <cellStyle name="Normal 4 2 4 5 2 5" xfId="17949" xr:uid="{00000000-0005-0000-0000-0000D9460000}"/>
    <cellStyle name="Normal 4 2 4 5 3" xfId="17950" xr:uid="{00000000-0005-0000-0000-0000DA460000}"/>
    <cellStyle name="Normal 4 2 4 5 3 2" xfId="17951" xr:uid="{00000000-0005-0000-0000-0000DB460000}"/>
    <cellStyle name="Normal 4 2 4 5 3 3" xfId="17952" xr:uid="{00000000-0005-0000-0000-0000DC460000}"/>
    <cellStyle name="Normal 4 2 4 5 3 4" xfId="17953" xr:uid="{00000000-0005-0000-0000-0000DD460000}"/>
    <cellStyle name="Normal 4 2 4 5 4" xfId="17954" xr:uid="{00000000-0005-0000-0000-0000DE460000}"/>
    <cellStyle name="Normal 4 2 4 5 5" xfId="17955" xr:uid="{00000000-0005-0000-0000-0000DF460000}"/>
    <cellStyle name="Normal 4 2 4 5 6" xfId="17956" xr:uid="{00000000-0005-0000-0000-0000E0460000}"/>
    <cellStyle name="Normal 4 2 4 6" xfId="17957" xr:uid="{00000000-0005-0000-0000-0000E1460000}"/>
    <cellStyle name="Normal 4 2 4 6 2" xfId="17958" xr:uid="{00000000-0005-0000-0000-0000E2460000}"/>
    <cellStyle name="Normal 4 2 4 6 2 2" xfId="17959" xr:uid="{00000000-0005-0000-0000-0000E3460000}"/>
    <cellStyle name="Normal 4 2 4 6 2 3" xfId="17960" xr:uid="{00000000-0005-0000-0000-0000E4460000}"/>
    <cellStyle name="Normal 4 2 4 6 2 4" xfId="17961" xr:uid="{00000000-0005-0000-0000-0000E5460000}"/>
    <cellStyle name="Normal 4 2 4 6 3" xfId="17962" xr:uid="{00000000-0005-0000-0000-0000E6460000}"/>
    <cellStyle name="Normal 4 2 4 6 4" xfId="17963" xr:uid="{00000000-0005-0000-0000-0000E7460000}"/>
    <cellStyle name="Normal 4 2 4 6 5" xfId="17964" xr:uid="{00000000-0005-0000-0000-0000E8460000}"/>
    <cellStyle name="Normal 4 2 4 7" xfId="17965" xr:uid="{00000000-0005-0000-0000-0000E9460000}"/>
    <cellStyle name="Normal 4 2 4 7 2" xfId="17966" xr:uid="{00000000-0005-0000-0000-0000EA460000}"/>
    <cellStyle name="Normal 4 2 4 7 3" xfId="17967" xr:uid="{00000000-0005-0000-0000-0000EB460000}"/>
    <cellStyle name="Normal 4 2 4 7 4" xfId="17968" xr:uid="{00000000-0005-0000-0000-0000EC460000}"/>
    <cellStyle name="Normal 4 2 4 8" xfId="17969" xr:uid="{00000000-0005-0000-0000-0000ED460000}"/>
    <cellStyle name="Normal 4 2 4 9" xfId="17970" xr:uid="{00000000-0005-0000-0000-0000EE460000}"/>
    <cellStyle name="Normal 4 2 5" xfId="17971" xr:uid="{00000000-0005-0000-0000-0000EF460000}"/>
    <cellStyle name="Normal 4 2 5 2" xfId="17972" xr:uid="{00000000-0005-0000-0000-0000F0460000}"/>
    <cellStyle name="Normal 4 2 5 2 2" xfId="17973" xr:uid="{00000000-0005-0000-0000-0000F1460000}"/>
    <cellStyle name="Normal 4 2 5 2 2 2" xfId="17974" xr:uid="{00000000-0005-0000-0000-0000F2460000}"/>
    <cellStyle name="Normal 4 2 5 2 2 2 2" xfId="17975" xr:uid="{00000000-0005-0000-0000-0000F3460000}"/>
    <cellStyle name="Normal 4 2 5 2 2 2 2 2" xfId="17976" xr:uid="{00000000-0005-0000-0000-0000F4460000}"/>
    <cellStyle name="Normal 4 2 5 2 2 2 2 3" xfId="17977" xr:uid="{00000000-0005-0000-0000-0000F5460000}"/>
    <cellStyle name="Normal 4 2 5 2 2 2 2 4" xfId="17978" xr:uid="{00000000-0005-0000-0000-0000F6460000}"/>
    <cellStyle name="Normal 4 2 5 2 2 2 3" xfId="17979" xr:uid="{00000000-0005-0000-0000-0000F7460000}"/>
    <cellStyle name="Normal 4 2 5 2 2 2 4" xfId="17980" xr:uid="{00000000-0005-0000-0000-0000F8460000}"/>
    <cellStyle name="Normal 4 2 5 2 2 2 5" xfId="17981" xr:uid="{00000000-0005-0000-0000-0000F9460000}"/>
    <cellStyle name="Normal 4 2 5 2 2 3" xfId="17982" xr:uid="{00000000-0005-0000-0000-0000FA460000}"/>
    <cellStyle name="Normal 4 2 5 2 2 3 2" xfId="17983" xr:uid="{00000000-0005-0000-0000-0000FB460000}"/>
    <cellStyle name="Normal 4 2 5 2 2 3 3" xfId="17984" xr:uid="{00000000-0005-0000-0000-0000FC460000}"/>
    <cellStyle name="Normal 4 2 5 2 2 3 4" xfId="17985" xr:uid="{00000000-0005-0000-0000-0000FD460000}"/>
    <cellStyle name="Normal 4 2 5 2 2 4" xfId="17986" xr:uid="{00000000-0005-0000-0000-0000FE460000}"/>
    <cellStyle name="Normal 4 2 5 2 2 5" xfId="17987" xr:uid="{00000000-0005-0000-0000-0000FF460000}"/>
    <cellStyle name="Normal 4 2 5 2 2 6" xfId="17988" xr:uid="{00000000-0005-0000-0000-000000470000}"/>
    <cellStyle name="Normal 4 2 5 2 3" xfId="17989" xr:uid="{00000000-0005-0000-0000-000001470000}"/>
    <cellStyle name="Normal 4 2 5 2 3 2" xfId="17990" xr:uid="{00000000-0005-0000-0000-000002470000}"/>
    <cellStyle name="Normal 4 2 5 2 3 2 2" xfId="17991" xr:uid="{00000000-0005-0000-0000-000003470000}"/>
    <cellStyle name="Normal 4 2 5 2 3 2 2 2" xfId="17992" xr:uid="{00000000-0005-0000-0000-000004470000}"/>
    <cellStyle name="Normal 4 2 5 2 3 2 2 3" xfId="17993" xr:uid="{00000000-0005-0000-0000-000005470000}"/>
    <cellStyle name="Normal 4 2 5 2 3 2 2 4" xfId="17994" xr:uid="{00000000-0005-0000-0000-000006470000}"/>
    <cellStyle name="Normal 4 2 5 2 3 2 3" xfId="17995" xr:uid="{00000000-0005-0000-0000-000007470000}"/>
    <cellStyle name="Normal 4 2 5 2 3 2 4" xfId="17996" xr:uid="{00000000-0005-0000-0000-000008470000}"/>
    <cellStyle name="Normal 4 2 5 2 3 2 5" xfId="17997" xr:uid="{00000000-0005-0000-0000-000009470000}"/>
    <cellStyle name="Normal 4 2 5 2 3 3" xfId="17998" xr:uid="{00000000-0005-0000-0000-00000A470000}"/>
    <cellStyle name="Normal 4 2 5 2 3 3 2" xfId="17999" xr:uid="{00000000-0005-0000-0000-00000B470000}"/>
    <cellStyle name="Normal 4 2 5 2 3 3 3" xfId="18000" xr:uid="{00000000-0005-0000-0000-00000C470000}"/>
    <cellStyle name="Normal 4 2 5 2 3 3 4" xfId="18001" xr:uid="{00000000-0005-0000-0000-00000D470000}"/>
    <cellStyle name="Normal 4 2 5 2 3 4" xfId="18002" xr:uid="{00000000-0005-0000-0000-00000E470000}"/>
    <cellStyle name="Normal 4 2 5 2 3 5" xfId="18003" xr:uid="{00000000-0005-0000-0000-00000F470000}"/>
    <cellStyle name="Normal 4 2 5 2 3 6" xfId="18004" xr:uid="{00000000-0005-0000-0000-000010470000}"/>
    <cellStyle name="Normal 4 2 5 2 4" xfId="18005" xr:uid="{00000000-0005-0000-0000-000011470000}"/>
    <cellStyle name="Normal 4 2 5 2 4 2" xfId="18006" xr:uid="{00000000-0005-0000-0000-000012470000}"/>
    <cellStyle name="Normal 4 2 5 2 4 2 2" xfId="18007" xr:uid="{00000000-0005-0000-0000-000013470000}"/>
    <cellStyle name="Normal 4 2 5 2 4 2 3" xfId="18008" xr:uid="{00000000-0005-0000-0000-000014470000}"/>
    <cellStyle name="Normal 4 2 5 2 4 2 4" xfId="18009" xr:uid="{00000000-0005-0000-0000-000015470000}"/>
    <cellStyle name="Normal 4 2 5 2 4 3" xfId="18010" xr:uid="{00000000-0005-0000-0000-000016470000}"/>
    <cellStyle name="Normal 4 2 5 2 4 4" xfId="18011" xr:uid="{00000000-0005-0000-0000-000017470000}"/>
    <cellStyle name="Normal 4 2 5 2 4 5" xfId="18012" xr:uid="{00000000-0005-0000-0000-000018470000}"/>
    <cellStyle name="Normal 4 2 5 2 5" xfId="18013" xr:uid="{00000000-0005-0000-0000-000019470000}"/>
    <cellStyle name="Normal 4 2 5 2 5 2" xfId="18014" xr:uid="{00000000-0005-0000-0000-00001A470000}"/>
    <cellStyle name="Normal 4 2 5 2 5 3" xfId="18015" xr:uid="{00000000-0005-0000-0000-00001B470000}"/>
    <cellStyle name="Normal 4 2 5 2 5 4" xfId="18016" xr:uid="{00000000-0005-0000-0000-00001C470000}"/>
    <cellStyle name="Normal 4 2 5 2 6" xfId="18017" xr:uid="{00000000-0005-0000-0000-00001D470000}"/>
    <cellStyle name="Normal 4 2 5 2 7" xfId="18018" xr:uid="{00000000-0005-0000-0000-00001E470000}"/>
    <cellStyle name="Normal 4 2 5 2 8" xfId="18019" xr:uid="{00000000-0005-0000-0000-00001F470000}"/>
    <cellStyle name="Normal 4 2 5 3" xfId="18020" xr:uid="{00000000-0005-0000-0000-000020470000}"/>
    <cellStyle name="Normal 4 2 5 3 2" xfId="18021" xr:uid="{00000000-0005-0000-0000-000021470000}"/>
    <cellStyle name="Normal 4 2 5 3 2 2" xfId="18022" xr:uid="{00000000-0005-0000-0000-000022470000}"/>
    <cellStyle name="Normal 4 2 5 3 2 2 2" xfId="18023" xr:uid="{00000000-0005-0000-0000-000023470000}"/>
    <cellStyle name="Normal 4 2 5 3 2 2 3" xfId="18024" xr:uid="{00000000-0005-0000-0000-000024470000}"/>
    <cellStyle name="Normal 4 2 5 3 2 2 4" xfId="18025" xr:uid="{00000000-0005-0000-0000-000025470000}"/>
    <cellStyle name="Normal 4 2 5 3 2 3" xfId="18026" xr:uid="{00000000-0005-0000-0000-000026470000}"/>
    <cellStyle name="Normal 4 2 5 3 2 4" xfId="18027" xr:uid="{00000000-0005-0000-0000-000027470000}"/>
    <cellStyle name="Normal 4 2 5 3 2 5" xfId="18028" xr:uid="{00000000-0005-0000-0000-000028470000}"/>
    <cellStyle name="Normal 4 2 5 3 3" xfId="18029" xr:uid="{00000000-0005-0000-0000-000029470000}"/>
    <cellStyle name="Normal 4 2 5 3 3 2" xfId="18030" xr:uid="{00000000-0005-0000-0000-00002A470000}"/>
    <cellStyle name="Normal 4 2 5 3 3 3" xfId="18031" xr:uid="{00000000-0005-0000-0000-00002B470000}"/>
    <cellStyle name="Normal 4 2 5 3 3 4" xfId="18032" xr:uid="{00000000-0005-0000-0000-00002C470000}"/>
    <cellStyle name="Normal 4 2 5 3 4" xfId="18033" xr:uid="{00000000-0005-0000-0000-00002D470000}"/>
    <cellStyle name="Normal 4 2 5 3 5" xfId="18034" xr:uid="{00000000-0005-0000-0000-00002E470000}"/>
    <cellStyle name="Normal 4 2 5 3 6" xfId="18035" xr:uid="{00000000-0005-0000-0000-00002F470000}"/>
    <cellStyle name="Normal 4 2 5 4" xfId="18036" xr:uid="{00000000-0005-0000-0000-000030470000}"/>
    <cellStyle name="Normal 4 2 5 4 2" xfId="18037" xr:uid="{00000000-0005-0000-0000-000031470000}"/>
    <cellStyle name="Normal 4 2 5 4 2 2" xfId="18038" xr:uid="{00000000-0005-0000-0000-000032470000}"/>
    <cellStyle name="Normal 4 2 5 4 2 2 2" xfId="18039" xr:uid="{00000000-0005-0000-0000-000033470000}"/>
    <cellStyle name="Normal 4 2 5 4 2 2 3" xfId="18040" xr:uid="{00000000-0005-0000-0000-000034470000}"/>
    <cellStyle name="Normal 4 2 5 4 2 2 4" xfId="18041" xr:uid="{00000000-0005-0000-0000-000035470000}"/>
    <cellStyle name="Normal 4 2 5 4 2 3" xfId="18042" xr:uid="{00000000-0005-0000-0000-000036470000}"/>
    <cellStyle name="Normal 4 2 5 4 2 4" xfId="18043" xr:uid="{00000000-0005-0000-0000-000037470000}"/>
    <cellStyle name="Normal 4 2 5 4 2 5" xfId="18044" xr:uid="{00000000-0005-0000-0000-000038470000}"/>
    <cellStyle name="Normal 4 2 5 4 3" xfId="18045" xr:uid="{00000000-0005-0000-0000-000039470000}"/>
    <cellStyle name="Normal 4 2 5 4 3 2" xfId="18046" xr:uid="{00000000-0005-0000-0000-00003A470000}"/>
    <cellStyle name="Normal 4 2 5 4 3 3" xfId="18047" xr:uid="{00000000-0005-0000-0000-00003B470000}"/>
    <cellStyle name="Normal 4 2 5 4 3 4" xfId="18048" xr:uid="{00000000-0005-0000-0000-00003C470000}"/>
    <cellStyle name="Normal 4 2 5 4 4" xfId="18049" xr:uid="{00000000-0005-0000-0000-00003D470000}"/>
    <cellStyle name="Normal 4 2 5 4 5" xfId="18050" xr:uid="{00000000-0005-0000-0000-00003E470000}"/>
    <cellStyle name="Normal 4 2 5 4 6" xfId="18051" xr:uid="{00000000-0005-0000-0000-00003F470000}"/>
    <cellStyle name="Normal 4 2 5 5" xfId="18052" xr:uid="{00000000-0005-0000-0000-000040470000}"/>
    <cellStyle name="Normal 4 2 5 5 2" xfId="18053" xr:uid="{00000000-0005-0000-0000-000041470000}"/>
    <cellStyle name="Normal 4 2 5 5 2 2" xfId="18054" xr:uid="{00000000-0005-0000-0000-000042470000}"/>
    <cellStyle name="Normal 4 2 5 5 2 3" xfId="18055" xr:uid="{00000000-0005-0000-0000-000043470000}"/>
    <cellStyle name="Normal 4 2 5 5 2 4" xfId="18056" xr:uid="{00000000-0005-0000-0000-000044470000}"/>
    <cellStyle name="Normal 4 2 5 5 3" xfId="18057" xr:uid="{00000000-0005-0000-0000-000045470000}"/>
    <cellStyle name="Normal 4 2 5 5 4" xfId="18058" xr:uid="{00000000-0005-0000-0000-000046470000}"/>
    <cellStyle name="Normal 4 2 5 5 5" xfId="18059" xr:uid="{00000000-0005-0000-0000-000047470000}"/>
    <cellStyle name="Normal 4 2 5 6" xfId="18060" xr:uid="{00000000-0005-0000-0000-000048470000}"/>
    <cellStyle name="Normal 4 2 5 6 2" xfId="18061" xr:uid="{00000000-0005-0000-0000-000049470000}"/>
    <cellStyle name="Normal 4 2 5 6 3" xfId="18062" xr:uid="{00000000-0005-0000-0000-00004A470000}"/>
    <cellStyle name="Normal 4 2 5 6 4" xfId="18063" xr:uid="{00000000-0005-0000-0000-00004B470000}"/>
    <cellStyle name="Normal 4 2 5 7" xfId="18064" xr:uid="{00000000-0005-0000-0000-00004C470000}"/>
    <cellStyle name="Normal 4 2 5 8" xfId="18065" xr:uid="{00000000-0005-0000-0000-00004D470000}"/>
    <cellStyle name="Normal 4 2 5 9" xfId="18066" xr:uid="{00000000-0005-0000-0000-00004E470000}"/>
    <cellStyle name="Normal 4 2 6" xfId="18067" xr:uid="{00000000-0005-0000-0000-00004F470000}"/>
    <cellStyle name="Normal 4 2 6 2" xfId="18068" xr:uid="{00000000-0005-0000-0000-000050470000}"/>
    <cellStyle name="Normal 4 2 6 2 2" xfId="18069" xr:uid="{00000000-0005-0000-0000-000051470000}"/>
    <cellStyle name="Normal 4 2 6 2 2 2" xfId="18070" xr:uid="{00000000-0005-0000-0000-000052470000}"/>
    <cellStyle name="Normal 4 2 6 2 2 2 2" xfId="18071" xr:uid="{00000000-0005-0000-0000-000053470000}"/>
    <cellStyle name="Normal 4 2 6 2 2 2 3" xfId="18072" xr:uid="{00000000-0005-0000-0000-000054470000}"/>
    <cellStyle name="Normal 4 2 6 2 2 2 4" xfId="18073" xr:uid="{00000000-0005-0000-0000-000055470000}"/>
    <cellStyle name="Normal 4 2 6 2 2 3" xfId="18074" xr:uid="{00000000-0005-0000-0000-000056470000}"/>
    <cellStyle name="Normal 4 2 6 2 2 4" xfId="18075" xr:uid="{00000000-0005-0000-0000-000057470000}"/>
    <cellStyle name="Normal 4 2 6 2 2 5" xfId="18076" xr:uid="{00000000-0005-0000-0000-000058470000}"/>
    <cellStyle name="Normal 4 2 6 2 3" xfId="18077" xr:uid="{00000000-0005-0000-0000-000059470000}"/>
    <cellStyle name="Normal 4 2 6 2 3 2" xfId="18078" xr:uid="{00000000-0005-0000-0000-00005A470000}"/>
    <cellStyle name="Normal 4 2 6 2 3 3" xfId="18079" xr:uid="{00000000-0005-0000-0000-00005B470000}"/>
    <cellStyle name="Normal 4 2 6 2 3 4" xfId="18080" xr:uid="{00000000-0005-0000-0000-00005C470000}"/>
    <cellStyle name="Normal 4 2 6 2 4" xfId="18081" xr:uid="{00000000-0005-0000-0000-00005D470000}"/>
    <cellStyle name="Normal 4 2 6 2 5" xfId="18082" xr:uid="{00000000-0005-0000-0000-00005E470000}"/>
    <cellStyle name="Normal 4 2 6 2 6" xfId="18083" xr:uid="{00000000-0005-0000-0000-00005F470000}"/>
    <cellStyle name="Normal 4 2 6 3" xfId="18084" xr:uid="{00000000-0005-0000-0000-000060470000}"/>
    <cellStyle name="Normal 4 2 6 3 2" xfId="18085" xr:uid="{00000000-0005-0000-0000-000061470000}"/>
    <cellStyle name="Normal 4 2 6 3 2 2" xfId="18086" xr:uid="{00000000-0005-0000-0000-000062470000}"/>
    <cellStyle name="Normal 4 2 6 3 2 2 2" xfId="18087" xr:uid="{00000000-0005-0000-0000-000063470000}"/>
    <cellStyle name="Normal 4 2 6 3 2 2 3" xfId="18088" xr:uid="{00000000-0005-0000-0000-000064470000}"/>
    <cellStyle name="Normal 4 2 6 3 2 2 4" xfId="18089" xr:uid="{00000000-0005-0000-0000-000065470000}"/>
    <cellStyle name="Normal 4 2 6 3 2 3" xfId="18090" xr:uid="{00000000-0005-0000-0000-000066470000}"/>
    <cellStyle name="Normal 4 2 6 3 2 4" xfId="18091" xr:uid="{00000000-0005-0000-0000-000067470000}"/>
    <cellStyle name="Normal 4 2 6 3 2 5" xfId="18092" xr:uid="{00000000-0005-0000-0000-000068470000}"/>
    <cellStyle name="Normal 4 2 6 3 3" xfId="18093" xr:uid="{00000000-0005-0000-0000-000069470000}"/>
    <cellStyle name="Normal 4 2 6 3 3 2" xfId="18094" xr:uid="{00000000-0005-0000-0000-00006A470000}"/>
    <cellStyle name="Normal 4 2 6 3 3 3" xfId="18095" xr:uid="{00000000-0005-0000-0000-00006B470000}"/>
    <cellStyle name="Normal 4 2 6 3 3 4" xfId="18096" xr:uid="{00000000-0005-0000-0000-00006C470000}"/>
    <cellStyle name="Normal 4 2 6 3 4" xfId="18097" xr:uid="{00000000-0005-0000-0000-00006D470000}"/>
    <cellStyle name="Normal 4 2 6 3 5" xfId="18098" xr:uid="{00000000-0005-0000-0000-00006E470000}"/>
    <cellStyle name="Normal 4 2 6 3 6" xfId="18099" xr:uid="{00000000-0005-0000-0000-00006F470000}"/>
    <cellStyle name="Normal 4 2 6 4" xfId="18100" xr:uid="{00000000-0005-0000-0000-000070470000}"/>
    <cellStyle name="Normal 4 2 6 4 2" xfId="18101" xr:uid="{00000000-0005-0000-0000-000071470000}"/>
    <cellStyle name="Normal 4 2 6 4 2 2" xfId="18102" xr:uid="{00000000-0005-0000-0000-000072470000}"/>
    <cellStyle name="Normal 4 2 6 4 2 3" xfId="18103" xr:uid="{00000000-0005-0000-0000-000073470000}"/>
    <cellStyle name="Normal 4 2 6 4 2 4" xfId="18104" xr:uid="{00000000-0005-0000-0000-000074470000}"/>
    <cellStyle name="Normal 4 2 6 4 3" xfId="18105" xr:uid="{00000000-0005-0000-0000-000075470000}"/>
    <cellStyle name="Normal 4 2 6 4 4" xfId="18106" xr:uid="{00000000-0005-0000-0000-000076470000}"/>
    <cellStyle name="Normal 4 2 6 4 5" xfId="18107" xr:uid="{00000000-0005-0000-0000-000077470000}"/>
    <cellStyle name="Normal 4 2 6 5" xfId="18108" xr:uid="{00000000-0005-0000-0000-000078470000}"/>
    <cellStyle name="Normal 4 2 6 5 2" xfId="18109" xr:uid="{00000000-0005-0000-0000-000079470000}"/>
    <cellStyle name="Normal 4 2 6 5 3" xfId="18110" xr:uid="{00000000-0005-0000-0000-00007A470000}"/>
    <cellStyle name="Normal 4 2 6 5 4" xfId="18111" xr:uid="{00000000-0005-0000-0000-00007B470000}"/>
    <cellStyle name="Normal 4 2 6 6" xfId="18112" xr:uid="{00000000-0005-0000-0000-00007C470000}"/>
    <cellStyle name="Normal 4 2 6 7" xfId="18113" xr:uid="{00000000-0005-0000-0000-00007D470000}"/>
    <cellStyle name="Normal 4 2 6 8" xfId="18114" xr:uid="{00000000-0005-0000-0000-00007E470000}"/>
    <cellStyle name="Normal 4 2 7" xfId="18115" xr:uid="{00000000-0005-0000-0000-00007F470000}"/>
    <cellStyle name="Normal 4 2 7 2" xfId="18116" xr:uid="{00000000-0005-0000-0000-000080470000}"/>
    <cellStyle name="Normal 4 2 7 2 2" xfId="18117" xr:uid="{00000000-0005-0000-0000-000081470000}"/>
    <cellStyle name="Normal 4 2 7 2 2 2" xfId="18118" xr:uid="{00000000-0005-0000-0000-000082470000}"/>
    <cellStyle name="Normal 4 2 7 2 2 2 2" xfId="18119" xr:uid="{00000000-0005-0000-0000-000083470000}"/>
    <cellStyle name="Normal 4 2 7 2 2 2 3" xfId="18120" xr:uid="{00000000-0005-0000-0000-000084470000}"/>
    <cellStyle name="Normal 4 2 7 2 2 2 4" xfId="18121" xr:uid="{00000000-0005-0000-0000-000085470000}"/>
    <cellStyle name="Normal 4 2 7 2 2 3" xfId="18122" xr:uid="{00000000-0005-0000-0000-000086470000}"/>
    <cellStyle name="Normal 4 2 7 2 2 4" xfId="18123" xr:uid="{00000000-0005-0000-0000-000087470000}"/>
    <cellStyle name="Normal 4 2 7 2 2 5" xfId="18124" xr:uid="{00000000-0005-0000-0000-000088470000}"/>
    <cellStyle name="Normal 4 2 7 2 3" xfId="18125" xr:uid="{00000000-0005-0000-0000-000089470000}"/>
    <cellStyle name="Normal 4 2 7 2 3 2" xfId="18126" xr:uid="{00000000-0005-0000-0000-00008A470000}"/>
    <cellStyle name="Normal 4 2 7 2 3 3" xfId="18127" xr:uid="{00000000-0005-0000-0000-00008B470000}"/>
    <cellStyle name="Normal 4 2 7 2 3 4" xfId="18128" xr:uid="{00000000-0005-0000-0000-00008C470000}"/>
    <cellStyle name="Normal 4 2 7 2 4" xfId="18129" xr:uid="{00000000-0005-0000-0000-00008D470000}"/>
    <cellStyle name="Normal 4 2 7 2 5" xfId="18130" xr:uid="{00000000-0005-0000-0000-00008E470000}"/>
    <cellStyle name="Normal 4 2 7 2 6" xfId="18131" xr:uid="{00000000-0005-0000-0000-00008F470000}"/>
    <cellStyle name="Normal 4 2 7 3" xfId="18132" xr:uid="{00000000-0005-0000-0000-000090470000}"/>
    <cellStyle name="Normal 4 2 7 3 2" xfId="18133" xr:uid="{00000000-0005-0000-0000-000091470000}"/>
    <cellStyle name="Normal 4 2 7 3 2 2" xfId="18134" xr:uid="{00000000-0005-0000-0000-000092470000}"/>
    <cellStyle name="Normal 4 2 7 3 2 2 2" xfId="18135" xr:uid="{00000000-0005-0000-0000-000093470000}"/>
    <cellStyle name="Normal 4 2 7 3 2 2 3" xfId="18136" xr:uid="{00000000-0005-0000-0000-000094470000}"/>
    <cellStyle name="Normal 4 2 7 3 2 2 4" xfId="18137" xr:uid="{00000000-0005-0000-0000-000095470000}"/>
    <cellStyle name="Normal 4 2 7 3 2 3" xfId="18138" xr:uid="{00000000-0005-0000-0000-000096470000}"/>
    <cellStyle name="Normal 4 2 7 3 2 4" xfId="18139" xr:uid="{00000000-0005-0000-0000-000097470000}"/>
    <cellStyle name="Normal 4 2 7 3 2 5" xfId="18140" xr:uid="{00000000-0005-0000-0000-000098470000}"/>
    <cellStyle name="Normal 4 2 7 3 3" xfId="18141" xr:uid="{00000000-0005-0000-0000-000099470000}"/>
    <cellStyle name="Normal 4 2 7 3 3 2" xfId="18142" xr:uid="{00000000-0005-0000-0000-00009A470000}"/>
    <cellStyle name="Normal 4 2 7 3 3 3" xfId="18143" xr:uid="{00000000-0005-0000-0000-00009B470000}"/>
    <cellStyle name="Normal 4 2 7 3 3 4" xfId="18144" xr:uid="{00000000-0005-0000-0000-00009C470000}"/>
    <cellStyle name="Normal 4 2 7 3 4" xfId="18145" xr:uid="{00000000-0005-0000-0000-00009D470000}"/>
    <cellStyle name="Normal 4 2 7 3 5" xfId="18146" xr:uid="{00000000-0005-0000-0000-00009E470000}"/>
    <cellStyle name="Normal 4 2 7 3 6" xfId="18147" xr:uid="{00000000-0005-0000-0000-00009F470000}"/>
    <cellStyle name="Normal 4 2 7 4" xfId="18148" xr:uid="{00000000-0005-0000-0000-0000A0470000}"/>
    <cellStyle name="Normal 4 2 7 4 2" xfId="18149" xr:uid="{00000000-0005-0000-0000-0000A1470000}"/>
    <cellStyle name="Normal 4 2 7 4 2 2" xfId="18150" xr:uid="{00000000-0005-0000-0000-0000A2470000}"/>
    <cellStyle name="Normal 4 2 7 4 2 3" xfId="18151" xr:uid="{00000000-0005-0000-0000-0000A3470000}"/>
    <cellStyle name="Normal 4 2 7 4 2 4" xfId="18152" xr:uid="{00000000-0005-0000-0000-0000A4470000}"/>
    <cellStyle name="Normal 4 2 7 4 3" xfId="18153" xr:uid="{00000000-0005-0000-0000-0000A5470000}"/>
    <cellStyle name="Normal 4 2 7 4 4" xfId="18154" xr:uid="{00000000-0005-0000-0000-0000A6470000}"/>
    <cellStyle name="Normal 4 2 7 4 5" xfId="18155" xr:uid="{00000000-0005-0000-0000-0000A7470000}"/>
    <cellStyle name="Normal 4 2 7 5" xfId="18156" xr:uid="{00000000-0005-0000-0000-0000A8470000}"/>
    <cellStyle name="Normal 4 2 7 5 2" xfId="18157" xr:uid="{00000000-0005-0000-0000-0000A9470000}"/>
    <cellStyle name="Normal 4 2 7 5 3" xfId="18158" xr:uid="{00000000-0005-0000-0000-0000AA470000}"/>
    <cellStyle name="Normal 4 2 7 5 4" xfId="18159" xr:uid="{00000000-0005-0000-0000-0000AB470000}"/>
    <cellStyle name="Normal 4 2 7 6" xfId="18160" xr:uid="{00000000-0005-0000-0000-0000AC470000}"/>
    <cellStyle name="Normal 4 2 7 7" xfId="18161" xr:uid="{00000000-0005-0000-0000-0000AD470000}"/>
    <cellStyle name="Normal 4 2 7 8" xfId="18162" xr:uid="{00000000-0005-0000-0000-0000AE470000}"/>
    <cellStyle name="Normal 4 2 8" xfId="18163" xr:uid="{00000000-0005-0000-0000-0000AF470000}"/>
    <cellStyle name="Normal 4 2 8 2" xfId="18164" xr:uid="{00000000-0005-0000-0000-0000B0470000}"/>
    <cellStyle name="Normal 4 2 8 2 2" xfId="18165" xr:uid="{00000000-0005-0000-0000-0000B1470000}"/>
    <cellStyle name="Normal 4 2 8 2 2 2" xfId="18166" xr:uid="{00000000-0005-0000-0000-0000B2470000}"/>
    <cellStyle name="Normal 4 2 8 2 2 3" xfId="18167" xr:uid="{00000000-0005-0000-0000-0000B3470000}"/>
    <cellStyle name="Normal 4 2 8 2 2 4" xfId="18168" xr:uid="{00000000-0005-0000-0000-0000B4470000}"/>
    <cellStyle name="Normal 4 2 8 2 3" xfId="18169" xr:uid="{00000000-0005-0000-0000-0000B5470000}"/>
    <cellStyle name="Normal 4 2 8 2 4" xfId="18170" xr:uid="{00000000-0005-0000-0000-0000B6470000}"/>
    <cellStyle name="Normal 4 2 8 2 5" xfId="18171" xr:uid="{00000000-0005-0000-0000-0000B7470000}"/>
    <cellStyle name="Normal 4 2 8 3" xfId="18172" xr:uid="{00000000-0005-0000-0000-0000B8470000}"/>
    <cellStyle name="Normal 4 2 8 3 2" xfId="18173" xr:uid="{00000000-0005-0000-0000-0000B9470000}"/>
    <cellStyle name="Normal 4 2 8 3 3" xfId="18174" xr:uid="{00000000-0005-0000-0000-0000BA470000}"/>
    <cellStyle name="Normal 4 2 8 3 4" xfId="18175" xr:uid="{00000000-0005-0000-0000-0000BB470000}"/>
    <cellStyle name="Normal 4 2 8 4" xfId="18176" xr:uid="{00000000-0005-0000-0000-0000BC470000}"/>
    <cellStyle name="Normal 4 2 8 5" xfId="18177" xr:uid="{00000000-0005-0000-0000-0000BD470000}"/>
    <cellStyle name="Normal 4 2 8 6" xfId="18178" xr:uid="{00000000-0005-0000-0000-0000BE470000}"/>
    <cellStyle name="Normal 4 2 9" xfId="18179" xr:uid="{00000000-0005-0000-0000-0000BF470000}"/>
    <cellStyle name="Normal 4 2 9 2" xfId="18180" xr:uid="{00000000-0005-0000-0000-0000C0470000}"/>
    <cellStyle name="Normal 4 2 9 2 2" xfId="18181" xr:uid="{00000000-0005-0000-0000-0000C1470000}"/>
    <cellStyle name="Normal 4 2 9 2 2 2" xfId="18182" xr:uid="{00000000-0005-0000-0000-0000C2470000}"/>
    <cellStyle name="Normal 4 2 9 2 2 3" xfId="18183" xr:uid="{00000000-0005-0000-0000-0000C3470000}"/>
    <cellStyle name="Normal 4 2 9 2 2 4" xfId="18184" xr:uid="{00000000-0005-0000-0000-0000C4470000}"/>
    <cellStyle name="Normal 4 2 9 2 3" xfId="18185" xr:uid="{00000000-0005-0000-0000-0000C5470000}"/>
    <cellStyle name="Normal 4 2 9 2 4" xfId="18186" xr:uid="{00000000-0005-0000-0000-0000C6470000}"/>
    <cellStyle name="Normal 4 2 9 2 5" xfId="18187" xr:uid="{00000000-0005-0000-0000-0000C7470000}"/>
    <cellStyle name="Normal 4 2 9 3" xfId="18188" xr:uid="{00000000-0005-0000-0000-0000C8470000}"/>
    <cellStyle name="Normal 4 2 9 3 2" xfId="18189" xr:uid="{00000000-0005-0000-0000-0000C9470000}"/>
    <cellStyle name="Normal 4 2 9 3 3" xfId="18190" xr:uid="{00000000-0005-0000-0000-0000CA470000}"/>
    <cellStyle name="Normal 4 2 9 3 4" xfId="18191" xr:uid="{00000000-0005-0000-0000-0000CB470000}"/>
    <cellStyle name="Normal 4 2 9 4" xfId="18192" xr:uid="{00000000-0005-0000-0000-0000CC470000}"/>
    <cellStyle name="Normal 4 2 9 5" xfId="18193" xr:uid="{00000000-0005-0000-0000-0000CD470000}"/>
    <cellStyle name="Normal 4 2 9 6" xfId="18194" xr:uid="{00000000-0005-0000-0000-0000CE470000}"/>
    <cellStyle name="Normal 4 3" xfId="18195" xr:uid="{00000000-0005-0000-0000-0000CF470000}"/>
    <cellStyle name="Normal 4 3 10" xfId="18196" xr:uid="{00000000-0005-0000-0000-0000D0470000}"/>
    <cellStyle name="Normal 4 3 11" xfId="18197" xr:uid="{00000000-0005-0000-0000-0000D1470000}"/>
    <cellStyle name="Normal 4 3 2" xfId="18198" xr:uid="{00000000-0005-0000-0000-0000D2470000}"/>
    <cellStyle name="Normal 4 3 2 10" xfId="18199" xr:uid="{00000000-0005-0000-0000-0000D3470000}"/>
    <cellStyle name="Normal 4 3 2 2" xfId="18200" xr:uid="{00000000-0005-0000-0000-0000D4470000}"/>
    <cellStyle name="Normal 4 3 2 2 2" xfId="18201" xr:uid="{00000000-0005-0000-0000-0000D5470000}"/>
    <cellStyle name="Normal 4 3 2 2 2 2" xfId="18202" xr:uid="{00000000-0005-0000-0000-0000D6470000}"/>
    <cellStyle name="Normal 4 3 2 2 2 2 2" xfId="18203" xr:uid="{00000000-0005-0000-0000-0000D7470000}"/>
    <cellStyle name="Normal 4 3 2 2 2 2 3" xfId="18204" xr:uid="{00000000-0005-0000-0000-0000D8470000}"/>
    <cellStyle name="Normal 4 3 2 2 2 2 4" xfId="18205" xr:uid="{00000000-0005-0000-0000-0000D9470000}"/>
    <cellStyle name="Normal 4 3 2 2 2 3" xfId="18206" xr:uid="{00000000-0005-0000-0000-0000DA470000}"/>
    <cellStyle name="Normal 4 3 2 2 2 3 2" xfId="18207" xr:uid="{00000000-0005-0000-0000-0000DB470000}"/>
    <cellStyle name="Normal 4 3 2 2 2 3 3" xfId="18208" xr:uid="{00000000-0005-0000-0000-0000DC470000}"/>
    <cellStyle name="Normal 4 3 2 2 2 3 4" xfId="18209" xr:uid="{00000000-0005-0000-0000-0000DD470000}"/>
    <cellStyle name="Normal 4 3 2 2 2 4" xfId="18210" xr:uid="{00000000-0005-0000-0000-0000DE470000}"/>
    <cellStyle name="Normal 4 3 2 2 2 5" xfId="18211" xr:uid="{00000000-0005-0000-0000-0000DF470000}"/>
    <cellStyle name="Normal 4 3 2 2 2 6" xfId="18212" xr:uid="{00000000-0005-0000-0000-0000E0470000}"/>
    <cellStyle name="Normal 4 3 2 2 3" xfId="18213" xr:uid="{00000000-0005-0000-0000-0000E1470000}"/>
    <cellStyle name="Normal 4 3 2 2 3 2" xfId="18214" xr:uid="{00000000-0005-0000-0000-0000E2470000}"/>
    <cellStyle name="Normal 4 3 2 2 3 3" xfId="18215" xr:uid="{00000000-0005-0000-0000-0000E3470000}"/>
    <cellStyle name="Normal 4 3 2 2 3 4" xfId="18216" xr:uid="{00000000-0005-0000-0000-0000E4470000}"/>
    <cellStyle name="Normal 4 3 2 2 4" xfId="18217" xr:uid="{00000000-0005-0000-0000-0000E5470000}"/>
    <cellStyle name="Normal 4 3 2 2 4 2" xfId="18218" xr:uid="{00000000-0005-0000-0000-0000E6470000}"/>
    <cellStyle name="Normal 4 3 2 2 4 3" xfId="18219" xr:uid="{00000000-0005-0000-0000-0000E7470000}"/>
    <cellStyle name="Normal 4 3 2 2 4 4" xfId="18220" xr:uid="{00000000-0005-0000-0000-0000E8470000}"/>
    <cellStyle name="Normal 4 3 2 2 5" xfId="18221" xr:uid="{00000000-0005-0000-0000-0000E9470000}"/>
    <cellStyle name="Normal 4 3 2 2 6" xfId="18222" xr:uid="{00000000-0005-0000-0000-0000EA470000}"/>
    <cellStyle name="Normal 4 3 2 2 7" xfId="18223" xr:uid="{00000000-0005-0000-0000-0000EB470000}"/>
    <cellStyle name="Normal 4 3 2 3" xfId="18224" xr:uid="{00000000-0005-0000-0000-0000EC470000}"/>
    <cellStyle name="Normal 4 3 2 3 2" xfId="18225" xr:uid="{00000000-0005-0000-0000-0000ED470000}"/>
    <cellStyle name="Normal 4 3 2 3 2 2" xfId="18226" xr:uid="{00000000-0005-0000-0000-0000EE470000}"/>
    <cellStyle name="Normal 4 3 2 3 2 2 2" xfId="18227" xr:uid="{00000000-0005-0000-0000-0000EF470000}"/>
    <cellStyle name="Normal 4 3 2 3 2 2 3" xfId="18228" xr:uid="{00000000-0005-0000-0000-0000F0470000}"/>
    <cellStyle name="Normal 4 3 2 3 2 2 4" xfId="18229" xr:uid="{00000000-0005-0000-0000-0000F1470000}"/>
    <cellStyle name="Normal 4 3 2 3 2 3" xfId="18230" xr:uid="{00000000-0005-0000-0000-0000F2470000}"/>
    <cellStyle name="Normal 4 3 2 3 2 3 2" xfId="18231" xr:uid="{00000000-0005-0000-0000-0000F3470000}"/>
    <cellStyle name="Normal 4 3 2 3 2 3 3" xfId="18232" xr:uid="{00000000-0005-0000-0000-0000F4470000}"/>
    <cellStyle name="Normal 4 3 2 3 2 3 4" xfId="18233" xr:uid="{00000000-0005-0000-0000-0000F5470000}"/>
    <cellStyle name="Normal 4 3 2 3 2 4" xfId="18234" xr:uid="{00000000-0005-0000-0000-0000F6470000}"/>
    <cellStyle name="Normal 4 3 2 3 2 5" xfId="18235" xr:uid="{00000000-0005-0000-0000-0000F7470000}"/>
    <cellStyle name="Normal 4 3 2 3 2 6" xfId="18236" xr:uid="{00000000-0005-0000-0000-0000F8470000}"/>
    <cellStyle name="Normal 4 3 2 3 3" xfId="18237" xr:uid="{00000000-0005-0000-0000-0000F9470000}"/>
    <cellStyle name="Normal 4 3 2 3 3 2" xfId="18238" xr:uid="{00000000-0005-0000-0000-0000FA470000}"/>
    <cellStyle name="Normal 4 3 2 3 3 3" xfId="18239" xr:uid="{00000000-0005-0000-0000-0000FB470000}"/>
    <cellStyle name="Normal 4 3 2 3 3 4" xfId="18240" xr:uid="{00000000-0005-0000-0000-0000FC470000}"/>
    <cellStyle name="Normal 4 3 2 3 4" xfId="18241" xr:uid="{00000000-0005-0000-0000-0000FD470000}"/>
    <cellStyle name="Normal 4 3 2 3 4 2" xfId="18242" xr:uid="{00000000-0005-0000-0000-0000FE470000}"/>
    <cellStyle name="Normal 4 3 2 3 4 3" xfId="18243" xr:uid="{00000000-0005-0000-0000-0000FF470000}"/>
    <cellStyle name="Normal 4 3 2 3 4 4" xfId="18244" xr:uid="{00000000-0005-0000-0000-000000480000}"/>
    <cellStyle name="Normal 4 3 2 3 5" xfId="18245" xr:uid="{00000000-0005-0000-0000-000001480000}"/>
    <cellStyle name="Normal 4 3 2 3 6" xfId="18246" xr:uid="{00000000-0005-0000-0000-000002480000}"/>
    <cellStyle name="Normal 4 3 2 3 7" xfId="18247" xr:uid="{00000000-0005-0000-0000-000003480000}"/>
    <cellStyle name="Normal 4 3 2 4" xfId="18248" xr:uid="{00000000-0005-0000-0000-000004480000}"/>
    <cellStyle name="Normal 4 3 2 4 2" xfId="18249" xr:uid="{00000000-0005-0000-0000-000005480000}"/>
    <cellStyle name="Normal 4 3 2 4 2 2" xfId="18250" xr:uid="{00000000-0005-0000-0000-000006480000}"/>
    <cellStyle name="Normal 4 3 2 4 2 3" xfId="18251" xr:uid="{00000000-0005-0000-0000-000007480000}"/>
    <cellStyle name="Normal 4 3 2 4 2 4" xfId="18252" xr:uid="{00000000-0005-0000-0000-000008480000}"/>
    <cellStyle name="Normal 4 3 2 4 3" xfId="18253" xr:uid="{00000000-0005-0000-0000-000009480000}"/>
    <cellStyle name="Normal 4 3 2 4 3 2" xfId="18254" xr:uid="{00000000-0005-0000-0000-00000A480000}"/>
    <cellStyle name="Normal 4 3 2 4 3 3" xfId="18255" xr:uid="{00000000-0005-0000-0000-00000B480000}"/>
    <cellStyle name="Normal 4 3 2 4 3 4" xfId="18256" xr:uid="{00000000-0005-0000-0000-00000C480000}"/>
    <cellStyle name="Normal 4 3 2 5" xfId="18257" xr:uid="{00000000-0005-0000-0000-00000D480000}"/>
    <cellStyle name="Normal 4 3 2 5 2" xfId="18258" xr:uid="{00000000-0005-0000-0000-00000E480000}"/>
    <cellStyle name="Normal 4 3 2 5 2 2" xfId="18259" xr:uid="{00000000-0005-0000-0000-00000F480000}"/>
    <cellStyle name="Normal 4 3 2 5 2 3" xfId="18260" xr:uid="{00000000-0005-0000-0000-000010480000}"/>
    <cellStyle name="Normal 4 3 2 5 2 4" xfId="18261" xr:uid="{00000000-0005-0000-0000-000011480000}"/>
    <cellStyle name="Normal 4 3 2 5 3" xfId="18262" xr:uid="{00000000-0005-0000-0000-000012480000}"/>
    <cellStyle name="Normal 4 3 2 5 4" xfId="18263" xr:uid="{00000000-0005-0000-0000-000013480000}"/>
    <cellStyle name="Normal 4 3 2 5 5" xfId="18264" xr:uid="{00000000-0005-0000-0000-000014480000}"/>
    <cellStyle name="Normal 4 3 2 6" xfId="18265" xr:uid="{00000000-0005-0000-0000-000015480000}"/>
    <cellStyle name="Normal 4 3 2 6 2" xfId="18266" xr:uid="{00000000-0005-0000-0000-000016480000}"/>
    <cellStyle name="Normal 4 3 2 6 3" xfId="18267" xr:uid="{00000000-0005-0000-0000-000017480000}"/>
    <cellStyle name="Normal 4 3 2 6 4" xfId="18268" xr:uid="{00000000-0005-0000-0000-000018480000}"/>
    <cellStyle name="Normal 4 3 2 7" xfId="18269" xr:uid="{00000000-0005-0000-0000-000019480000}"/>
    <cellStyle name="Normal 4 3 2 8" xfId="18270" xr:uid="{00000000-0005-0000-0000-00001A480000}"/>
    <cellStyle name="Normal 4 3 2 9" xfId="18271" xr:uid="{00000000-0005-0000-0000-00001B480000}"/>
    <cellStyle name="Normal 4 3 3" xfId="18272" xr:uid="{00000000-0005-0000-0000-00001C480000}"/>
    <cellStyle name="Normal 4 3 3 2" xfId="18273" xr:uid="{00000000-0005-0000-0000-00001D480000}"/>
    <cellStyle name="Normal 4 3 3 2 2" xfId="18274" xr:uid="{00000000-0005-0000-0000-00001E480000}"/>
    <cellStyle name="Normal 4 3 3 2 2 2" xfId="18275" xr:uid="{00000000-0005-0000-0000-00001F480000}"/>
    <cellStyle name="Normal 4 3 3 2 2 2 2" xfId="18276" xr:uid="{00000000-0005-0000-0000-000020480000}"/>
    <cellStyle name="Normal 4 3 3 2 2 2 3" xfId="18277" xr:uid="{00000000-0005-0000-0000-000021480000}"/>
    <cellStyle name="Normal 4 3 3 2 2 2 4" xfId="18278" xr:uid="{00000000-0005-0000-0000-000022480000}"/>
    <cellStyle name="Normal 4 3 3 2 2 3" xfId="18279" xr:uid="{00000000-0005-0000-0000-000023480000}"/>
    <cellStyle name="Normal 4 3 3 2 2 3 2" xfId="18280" xr:uid="{00000000-0005-0000-0000-000024480000}"/>
    <cellStyle name="Normal 4 3 3 2 2 3 3" xfId="18281" xr:uid="{00000000-0005-0000-0000-000025480000}"/>
    <cellStyle name="Normal 4 3 3 2 2 3 4" xfId="18282" xr:uid="{00000000-0005-0000-0000-000026480000}"/>
    <cellStyle name="Normal 4 3 3 2 2 4" xfId="18283" xr:uid="{00000000-0005-0000-0000-000027480000}"/>
    <cellStyle name="Normal 4 3 3 2 2 4 2" xfId="18284" xr:uid="{00000000-0005-0000-0000-000028480000}"/>
    <cellStyle name="Normal 4 3 3 2 2 4 3" xfId="18285" xr:uid="{00000000-0005-0000-0000-000029480000}"/>
    <cellStyle name="Normal 4 3 3 2 2 4 4" xfId="18286" xr:uid="{00000000-0005-0000-0000-00002A480000}"/>
    <cellStyle name="Normal 4 3 3 2 2 5" xfId="18287" xr:uid="{00000000-0005-0000-0000-00002B480000}"/>
    <cellStyle name="Normal 4 3 3 2 2 6" xfId="18288" xr:uid="{00000000-0005-0000-0000-00002C480000}"/>
    <cellStyle name="Normal 4 3 3 2 2 7" xfId="18289" xr:uid="{00000000-0005-0000-0000-00002D480000}"/>
    <cellStyle name="Normal 4 3 3 2 3" xfId="18290" xr:uid="{00000000-0005-0000-0000-00002E480000}"/>
    <cellStyle name="Normal 4 3 3 2 3 2" xfId="18291" xr:uid="{00000000-0005-0000-0000-00002F480000}"/>
    <cellStyle name="Normal 4 3 3 2 3 3" xfId="18292" xr:uid="{00000000-0005-0000-0000-000030480000}"/>
    <cellStyle name="Normal 4 3 3 2 3 4" xfId="18293" xr:uid="{00000000-0005-0000-0000-000031480000}"/>
    <cellStyle name="Normal 4 3 3 2 4" xfId="18294" xr:uid="{00000000-0005-0000-0000-000032480000}"/>
    <cellStyle name="Normal 4 3 3 2 4 2" xfId="18295" xr:uid="{00000000-0005-0000-0000-000033480000}"/>
    <cellStyle name="Normal 4 3 3 2 4 3" xfId="18296" xr:uid="{00000000-0005-0000-0000-000034480000}"/>
    <cellStyle name="Normal 4 3 3 2 4 4" xfId="18297" xr:uid="{00000000-0005-0000-0000-000035480000}"/>
    <cellStyle name="Normal 4 3 3 2 5" xfId="18298" xr:uid="{00000000-0005-0000-0000-000036480000}"/>
    <cellStyle name="Normal 4 3 3 2 5 2" xfId="18299" xr:uid="{00000000-0005-0000-0000-000037480000}"/>
    <cellStyle name="Normal 4 3 3 2 5 3" xfId="18300" xr:uid="{00000000-0005-0000-0000-000038480000}"/>
    <cellStyle name="Normal 4 3 3 2 5 4" xfId="18301" xr:uid="{00000000-0005-0000-0000-000039480000}"/>
    <cellStyle name="Normal 4 3 3 2 6" xfId="18302" xr:uid="{00000000-0005-0000-0000-00003A480000}"/>
    <cellStyle name="Normal 4 3 3 2 7" xfId="18303" xr:uid="{00000000-0005-0000-0000-00003B480000}"/>
    <cellStyle name="Normal 4 3 3 2 8" xfId="18304" xr:uid="{00000000-0005-0000-0000-00003C480000}"/>
    <cellStyle name="Normal 4 3 3 3" xfId="18305" xr:uid="{00000000-0005-0000-0000-00003D480000}"/>
    <cellStyle name="Normal 4 3 3 3 2" xfId="18306" xr:uid="{00000000-0005-0000-0000-00003E480000}"/>
    <cellStyle name="Normal 4 3 3 3 2 2" xfId="18307" xr:uid="{00000000-0005-0000-0000-00003F480000}"/>
    <cellStyle name="Normal 4 3 3 3 2 2 2" xfId="18308" xr:uid="{00000000-0005-0000-0000-000040480000}"/>
    <cellStyle name="Normal 4 3 3 3 2 2 3" xfId="18309" xr:uid="{00000000-0005-0000-0000-000041480000}"/>
    <cellStyle name="Normal 4 3 3 3 2 2 4" xfId="18310" xr:uid="{00000000-0005-0000-0000-000042480000}"/>
    <cellStyle name="Normal 4 3 3 3 2 3" xfId="18311" xr:uid="{00000000-0005-0000-0000-000043480000}"/>
    <cellStyle name="Normal 4 3 3 3 2 4" xfId="18312" xr:uid="{00000000-0005-0000-0000-000044480000}"/>
    <cellStyle name="Normal 4 3 3 3 2 5" xfId="18313" xr:uid="{00000000-0005-0000-0000-000045480000}"/>
    <cellStyle name="Normal 4 3 3 3 3" xfId="18314" xr:uid="{00000000-0005-0000-0000-000046480000}"/>
    <cellStyle name="Normal 4 3 3 3 3 2" xfId="18315" xr:uid="{00000000-0005-0000-0000-000047480000}"/>
    <cellStyle name="Normal 4 3 3 3 3 3" xfId="18316" xr:uid="{00000000-0005-0000-0000-000048480000}"/>
    <cellStyle name="Normal 4 3 3 3 3 4" xfId="18317" xr:uid="{00000000-0005-0000-0000-000049480000}"/>
    <cellStyle name="Normal 4 3 3 3 4" xfId="18318" xr:uid="{00000000-0005-0000-0000-00004A480000}"/>
    <cellStyle name="Normal 4 3 3 3 4 2" xfId="18319" xr:uid="{00000000-0005-0000-0000-00004B480000}"/>
    <cellStyle name="Normal 4 3 3 3 4 3" xfId="18320" xr:uid="{00000000-0005-0000-0000-00004C480000}"/>
    <cellStyle name="Normal 4 3 3 3 4 4" xfId="18321" xr:uid="{00000000-0005-0000-0000-00004D480000}"/>
    <cellStyle name="Normal 4 3 3 3 5" xfId="18322" xr:uid="{00000000-0005-0000-0000-00004E480000}"/>
    <cellStyle name="Normal 4 3 3 3 6" xfId="18323" xr:uid="{00000000-0005-0000-0000-00004F480000}"/>
    <cellStyle name="Normal 4 3 3 3 7" xfId="18324" xr:uid="{00000000-0005-0000-0000-000050480000}"/>
    <cellStyle name="Normal 4 3 3 4" xfId="18325" xr:uid="{00000000-0005-0000-0000-000051480000}"/>
    <cellStyle name="Normal 4 3 3 4 2" xfId="18326" xr:uid="{00000000-0005-0000-0000-000052480000}"/>
    <cellStyle name="Normal 4 3 3 4 2 2" xfId="18327" xr:uid="{00000000-0005-0000-0000-000053480000}"/>
    <cellStyle name="Normal 4 3 3 4 2 3" xfId="18328" xr:uid="{00000000-0005-0000-0000-000054480000}"/>
    <cellStyle name="Normal 4 3 3 4 2 4" xfId="18329" xr:uid="{00000000-0005-0000-0000-000055480000}"/>
    <cellStyle name="Normal 4 3 3 4 3" xfId="18330" xr:uid="{00000000-0005-0000-0000-000056480000}"/>
    <cellStyle name="Normal 4 3 3 4 4" xfId="18331" xr:uid="{00000000-0005-0000-0000-000057480000}"/>
    <cellStyle name="Normal 4 3 3 4 5" xfId="18332" xr:uid="{00000000-0005-0000-0000-000058480000}"/>
    <cellStyle name="Normal 4 3 3 5" xfId="18333" xr:uid="{00000000-0005-0000-0000-000059480000}"/>
    <cellStyle name="Normal 4 3 3 5 2" xfId="18334" xr:uid="{00000000-0005-0000-0000-00005A480000}"/>
    <cellStyle name="Normal 4 3 3 5 3" xfId="18335" xr:uid="{00000000-0005-0000-0000-00005B480000}"/>
    <cellStyle name="Normal 4 3 3 5 4" xfId="18336" xr:uid="{00000000-0005-0000-0000-00005C480000}"/>
    <cellStyle name="Normal 4 3 3 6" xfId="18337" xr:uid="{00000000-0005-0000-0000-00005D480000}"/>
    <cellStyle name="Normal 4 3 3 6 2" xfId="18338" xr:uid="{00000000-0005-0000-0000-00005E480000}"/>
    <cellStyle name="Normal 4 3 3 6 3" xfId="18339" xr:uid="{00000000-0005-0000-0000-00005F480000}"/>
    <cellStyle name="Normal 4 3 3 6 4" xfId="18340" xr:uid="{00000000-0005-0000-0000-000060480000}"/>
    <cellStyle name="Normal 4 3 3 7" xfId="18341" xr:uid="{00000000-0005-0000-0000-000061480000}"/>
    <cellStyle name="Normal 4 3 3 8" xfId="18342" xr:uid="{00000000-0005-0000-0000-000062480000}"/>
    <cellStyle name="Normal 4 3 3 9" xfId="18343" xr:uid="{00000000-0005-0000-0000-000063480000}"/>
    <cellStyle name="Normal 4 3 4" xfId="18344" xr:uid="{00000000-0005-0000-0000-000064480000}"/>
    <cellStyle name="Normal 4 3 4 2" xfId="18345" xr:uid="{00000000-0005-0000-0000-000065480000}"/>
    <cellStyle name="Normal 4 3 4 2 2" xfId="18346" xr:uid="{00000000-0005-0000-0000-000066480000}"/>
    <cellStyle name="Normal 4 3 4 2 2 2" xfId="18347" xr:uid="{00000000-0005-0000-0000-000067480000}"/>
    <cellStyle name="Normal 4 3 4 2 2 3" xfId="18348" xr:uid="{00000000-0005-0000-0000-000068480000}"/>
    <cellStyle name="Normal 4 3 4 2 2 4" xfId="18349" xr:uid="{00000000-0005-0000-0000-000069480000}"/>
    <cellStyle name="Normal 4 3 4 2 3" xfId="18350" xr:uid="{00000000-0005-0000-0000-00006A480000}"/>
    <cellStyle name="Normal 4 3 4 2 3 2" xfId="18351" xr:uid="{00000000-0005-0000-0000-00006B480000}"/>
    <cellStyle name="Normal 4 3 4 2 3 3" xfId="18352" xr:uid="{00000000-0005-0000-0000-00006C480000}"/>
    <cellStyle name="Normal 4 3 4 2 3 4" xfId="18353" xr:uid="{00000000-0005-0000-0000-00006D480000}"/>
    <cellStyle name="Normal 4 3 4 2 4" xfId="18354" xr:uid="{00000000-0005-0000-0000-00006E480000}"/>
    <cellStyle name="Normal 4 3 4 2 5" xfId="18355" xr:uid="{00000000-0005-0000-0000-00006F480000}"/>
    <cellStyle name="Normal 4 3 4 2 6" xfId="18356" xr:uid="{00000000-0005-0000-0000-000070480000}"/>
    <cellStyle name="Normal 4 3 4 3" xfId="18357" xr:uid="{00000000-0005-0000-0000-000071480000}"/>
    <cellStyle name="Normal 4 3 4 3 2" xfId="18358" xr:uid="{00000000-0005-0000-0000-000072480000}"/>
    <cellStyle name="Normal 4 3 4 3 3" xfId="18359" xr:uid="{00000000-0005-0000-0000-000073480000}"/>
    <cellStyle name="Normal 4 3 4 3 4" xfId="18360" xr:uid="{00000000-0005-0000-0000-000074480000}"/>
    <cellStyle name="Normal 4 3 4 4" xfId="18361" xr:uid="{00000000-0005-0000-0000-000075480000}"/>
    <cellStyle name="Normal 4 3 4 4 2" xfId="18362" xr:uid="{00000000-0005-0000-0000-000076480000}"/>
    <cellStyle name="Normal 4 3 4 4 3" xfId="18363" xr:uid="{00000000-0005-0000-0000-000077480000}"/>
    <cellStyle name="Normal 4 3 4 4 4" xfId="18364" xr:uid="{00000000-0005-0000-0000-000078480000}"/>
    <cellStyle name="Normal 4 3 4 5" xfId="18365" xr:uid="{00000000-0005-0000-0000-000079480000}"/>
    <cellStyle name="Normal 4 3 4 6" xfId="18366" xr:uid="{00000000-0005-0000-0000-00007A480000}"/>
    <cellStyle name="Normal 4 3 4 7" xfId="18367" xr:uid="{00000000-0005-0000-0000-00007B480000}"/>
    <cellStyle name="Normal 4 3 5" xfId="18368" xr:uid="{00000000-0005-0000-0000-00007C480000}"/>
    <cellStyle name="Normal 4 3 5 2" xfId="18369" xr:uid="{00000000-0005-0000-0000-00007D480000}"/>
    <cellStyle name="Normal 4 3 5 2 2" xfId="18370" xr:uid="{00000000-0005-0000-0000-00007E480000}"/>
    <cellStyle name="Normal 4 3 5 2 2 2" xfId="18371" xr:uid="{00000000-0005-0000-0000-00007F480000}"/>
    <cellStyle name="Normal 4 3 5 2 2 3" xfId="18372" xr:uid="{00000000-0005-0000-0000-000080480000}"/>
    <cellStyle name="Normal 4 3 5 2 2 4" xfId="18373" xr:uid="{00000000-0005-0000-0000-000081480000}"/>
    <cellStyle name="Normal 4 3 5 2 3" xfId="18374" xr:uid="{00000000-0005-0000-0000-000082480000}"/>
    <cellStyle name="Normal 4 3 5 2 3 2" xfId="18375" xr:uid="{00000000-0005-0000-0000-000083480000}"/>
    <cellStyle name="Normal 4 3 5 2 3 3" xfId="18376" xr:uid="{00000000-0005-0000-0000-000084480000}"/>
    <cellStyle name="Normal 4 3 5 2 3 4" xfId="18377" xr:uid="{00000000-0005-0000-0000-000085480000}"/>
    <cellStyle name="Normal 4 3 5 2 4" xfId="18378" xr:uid="{00000000-0005-0000-0000-000086480000}"/>
    <cellStyle name="Normal 4 3 5 2 4 2" xfId="18379" xr:uid="{00000000-0005-0000-0000-000087480000}"/>
    <cellStyle name="Normal 4 3 5 2 4 3" xfId="18380" xr:uid="{00000000-0005-0000-0000-000088480000}"/>
    <cellStyle name="Normal 4 3 5 2 4 4" xfId="18381" xr:uid="{00000000-0005-0000-0000-000089480000}"/>
    <cellStyle name="Normal 4 3 5 2 5" xfId="18382" xr:uid="{00000000-0005-0000-0000-00008A480000}"/>
    <cellStyle name="Normal 4 3 5 2 6" xfId="18383" xr:uid="{00000000-0005-0000-0000-00008B480000}"/>
    <cellStyle name="Normal 4 3 5 2 7" xfId="18384" xr:uid="{00000000-0005-0000-0000-00008C480000}"/>
    <cellStyle name="Normal 4 3 5 3" xfId="18385" xr:uid="{00000000-0005-0000-0000-00008D480000}"/>
    <cellStyle name="Normal 4 3 5 3 2" xfId="18386" xr:uid="{00000000-0005-0000-0000-00008E480000}"/>
    <cellStyle name="Normal 4 3 5 3 3" xfId="18387" xr:uid="{00000000-0005-0000-0000-00008F480000}"/>
    <cellStyle name="Normal 4 3 5 3 4" xfId="18388" xr:uid="{00000000-0005-0000-0000-000090480000}"/>
    <cellStyle name="Normal 4 3 5 4" xfId="18389" xr:uid="{00000000-0005-0000-0000-000091480000}"/>
    <cellStyle name="Normal 4 3 5 4 2" xfId="18390" xr:uid="{00000000-0005-0000-0000-000092480000}"/>
    <cellStyle name="Normal 4 3 5 4 3" xfId="18391" xr:uid="{00000000-0005-0000-0000-000093480000}"/>
    <cellStyle name="Normal 4 3 5 4 4" xfId="18392" xr:uid="{00000000-0005-0000-0000-000094480000}"/>
    <cellStyle name="Normal 4 3 5 5" xfId="18393" xr:uid="{00000000-0005-0000-0000-000095480000}"/>
    <cellStyle name="Normal 4 3 5 5 2" xfId="18394" xr:uid="{00000000-0005-0000-0000-000096480000}"/>
    <cellStyle name="Normal 4 3 5 5 3" xfId="18395" xr:uid="{00000000-0005-0000-0000-000097480000}"/>
    <cellStyle name="Normal 4 3 5 5 4" xfId="18396" xr:uid="{00000000-0005-0000-0000-000098480000}"/>
    <cellStyle name="Normal 4 3 5 6" xfId="18397" xr:uid="{00000000-0005-0000-0000-000099480000}"/>
    <cellStyle name="Normal 4 3 5 7" xfId="18398" xr:uid="{00000000-0005-0000-0000-00009A480000}"/>
    <cellStyle name="Normal 4 3 5 8" xfId="18399" xr:uid="{00000000-0005-0000-0000-00009B480000}"/>
    <cellStyle name="Normal 4 3 6" xfId="18400" xr:uid="{00000000-0005-0000-0000-00009C480000}"/>
    <cellStyle name="Normal 4 3 6 2" xfId="18401" xr:uid="{00000000-0005-0000-0000-00009D480000}"/>
    <cellStyle name="Normal 4 3 6 2 2" xfId="18402" xr:uid="{00000000-0005-0000-0000-00009E480000}"/>
    <cellStyle name="Normal 4 3 6 2 3" xfId="18403" xr:uid="{00000000-0005-0000-0000-00009F480000}"/>
    <cellStyle name="Normal 4 3 6 2 4" xfId="18404" xr:uid="{00000000-0005-0000-0000-0000A0480000}"/>
    <cellStyle name="Normal 4 3 6 3" xfId="18405" xr:uid="{00000000-0005-0000-0000-0000A1480000}"/>
    <cellStyle name="Normal 4 3 6 3 2" xfId="18406" xr:uid="{00000000-0005-0000-0000-0000A2480000}"/>
    <cellStyle name="Normal 4 3 6 3 3" xfId="18407" xr:uid="{00000000-0005-0000-0000-0000A3480000}"/>
    <cellStyle name="Normal 4 3 6 3 4" xfId="18408" xr:uid="{00000000-0005-0000-0000-0000A4480000}"/>
    <cellStyle name="Normal 4 3 6 4" xfId="18409" xr:uid="{00000000-0005-0000-0000-0000A5480000}"/>
    <cellStyle name="Normal 4 3 6 5" xfId="18410" xr:uid="{00000000-0005-0000-0000-0000A6480000}"/>
    <cellStyle name="Normal 4 3 6 6" xfId="18411" xr:uid="{00000000-0005-0000-0000-0000A7480000}"/>
    <cellStyle name="Normal 4 3 7" xfId="18412" xr:uid="{00000000-0005-0000-0000-0000A8480000}"/>
    <cellStyle name="Normal 4 3 7 2" xfId="18413" xr:uid="{00000000-0005-0000-0000-0000A9480000}"/>
    <cellStyle name="Normal 4 3 7 3" xfId="18414" xr:uid="{00000000-0005-0000-0000-0000AA480000}"/>
    <cellStyle name="Normal 4 3 7 4" xfId="18415" xr:uid="{00000000-0005-0000-0000-0000AB480000}"/>
    <cellStyle name="Normal 4 3 8" xfId="18416" xr:uid="{00000000-0005-0000-0000-0000AC480000}"/>
    <cellStyle name="Normal 4 3 8 2" xfId="18417" xr:uid="{00000000-0005-0000-0000-0000AD480000}"/>
    <cellStyle name="Normal 4 3 8 3" xfId="18418" xr:uid="{00000000-0005-0000-0000-0000AE480000}"/>
    <cellStyle name="Normal 4 3 8 4" xfId="18419" xr:uid="{00000000-0005-0000-0000-0000AF480000}"/>
    <cellStyle name="Normal 4 3 9" xfId="18420" xr:uid="{00000000-0005-0000-0000-0000B0480000}"/>
    <cellStyle name="Normal 4 4" xfId="18421" xr:uid="{00000000-0005-0000-0000-0000B1480000}"/>
    <cellStyle name="Normal 4 4 2" xfId="18422" xr:uid="{00000000-0005-0000-0000-0000B2480000}"/>
    <cellStyle name="Normal 4 4 2 2" xfId="18423" xr:uid="{00000000-0005-0000-0000-0000B3480000}"/>
    <cellStyle name="Normal 4 4 2 2 2" xfId="18424" xr:uid="{00000000-0005-0000-0000-0000B4480000}"/>
    <cellStyle name="Normal 4 4 2 2 2 2" xfId="18425" xr:uid="{00000000-0005-0000-0000-0000B5480000}"/>
    <cellStyle name="Normal 4 4 2 2 2 3" xfId="18426" xr:uid="{00000000-0005-0000-0000-0000B6480000}"/>
    <cellStyle name="Normal 4 4 2 2 2 4" xfId="18427" xr:uid="{00000000-0005-0000-0000-0000B7480000}"/>
    <cellStyle name="Normal 4 4 2 2 3" xfId="18428" xr:uid="{00000000-0005-0000-0000-0000B8480000}"/>
    <cellStyle name="Normal 4 4 2 2 3 2" xfId="18429" xr:uid="{00000000-0005-0000-0000-0000B9480000}"/>
    <cellStyle name="Normal 4 4 2 2 3 3" xfId="18430" xr:uid="{00000000-0005-0000-0000-0000BA480000}"/>
    <cellStyle name="Normal 4 4 2 2 3 4" xfId="18431" xr:uid="{00000000-0005-0000-0000-0000BB480000}"/>
    <cellStyle name="Normal 4 4 2 2 4" xfId="18432" xr:uid="{00000000-0005-0000-0000-0000BC480000}"/>
    <cellStyle name="Normal 4 4 2 2 5" xfId="18433" xr:uid="{00000000-0005-0000-0000-0000BD480000}"/>
    <cellStyle name="Normal 4 4 2 2 6" xfId="18434" xr:uid="{00000000-0005-0000-0000-0000BE480000}"/>
    <cellStyle name="Normal 4 4 2 3" xfId="18435" xr:uid="{00000000-0005-0000-0000-0000BF480000}"/>
    <cellStyle name="Normal 4 4 2 3 2" xfId="18436" xr:uid="{00000000-0005-0000-0000-0000C0480000}"/>
    <cellStyle name="Normal 4 4 2 3 3" xfId="18437" xr:uid="{00000000-0005-0000-0000-0000C1480000}"/>
    <cellStyle name="Normal 4 4 2 3 4" xfId="18438" xr:uid="{00000000-0005-0000-0000-0000C2480000}"/>
    <cellStyle name="Normal 4 4 2 4" xfId="18439" xr:uid="{00000000-0005-0000-0000-0000C3480000}"/>
    <cellStyle name="Normal 4 4 2 4 2" xfId="18440" xr:uid="{00000000-0005-0000-0000-0000C4480000}"/>
    <cellStyle name="Normal 4 4 2 4 3" xfId="18441" xr:uid="{00000000-0005-0000-0000-0000C5480000}"/>
    <cellStyle name="Normal 4 4 2 4 4" xfId="18442" xr:uid="{00000000-0005-0000-0000-0000C6480000}"/>
    <cellStyle name="Normal 4 4 2 5" xfId="18443" xr:uid="{00000000-0005-0000-0000-0000C7480000}"/>
    <cellStyle name="Normal 4 4 2 6" xfId="18444" xr:uid="{00000000-0005-0000-0000-0000C8480000}"/>
    <cellStyle name="Normal 4 4 2 7" xfId="18445" xr:uid="{00000000-0005-0000-0000-0000C9480000}"/>
    <cellStyle name="Normal 4 4 2 8" xfId="18446" xr:uid="{00000000-0005-0000-0000-0000CA480000}"/>
    <cellStyle name="Normal 4 4 3" xfId="18447" xr:uid="{00000000-0005-0000-0000-0000CB480000}"/>
    <cellStyle name="Normal 4 4 3 2" xfId="18448" xr:uid="{00000000-0005-0000-0000-0000CC480000}"/>
    <cellStyle name="Normal 4 4 3 2 2" xfId="18449" xr:uid="{00000000-0005-0000-0000-0000CD480000}"/>
    <cellStyle name="Normal 4 4 3 2 2 2" xfId="18450" xr:uid="{00000000-0005-0000-0000-0000CE480000}"/>
    <cellStyle name="Normal 4 4 3 2 2 3" xfId="18451" xr:uid="{00000000-0005-0000-0000-0000CF480000}"/>
    <cellStyle name="Normal 4 4 3 2 2 4" xfId="18452" xr:uid="{00000000-0005-0000-0000-0000D0480000}"/>
    <cellStyle name="Normal 4 4 3 2 3" xfId="18453" xr:uid="{00000000-0005-0000-0000-0000D1480000}"/>
    <cellStyle name="Normal 4 4 3 2 4" xfId="18454" xr:uid="{00000000-0005-0000-0000-0000D2480000}"/>
    <cellStyle name="Normal 4 4 3 2 5" xfId="18455" xr:uid="{00000000-0005-0000-0000-0000D3480000}"/>
    <cellStyle name="Normal 4 4 3 3" xfId="18456" xr:uid="{00000000-0005-0000-0000-0000D4480000}"/>
    <cellStyle name="Normal 4 4 3 3 2" xfId="18457" xr:uid="{00000000-0005-0000-0000-0000D5480000}"/>
    <cellStyle name="Normal 4 4 3 3 3" xfId="18458" xr:uid="{00000000-0005-0000-0000-0000D6480000}"/>
    <cellStyle name="Normal 4 4 3 3 4" xfId="18459" xr:uid="{00000000-0005-0000-0000-0000D7480000}"/>
    <cellStyle name="Normal 4 4 3 4" xfId="18460" xr:uid="{00000000-0005-0000-0000-0000D8480000}"/>
    <cellStyle name="Normal 4 4 3 5" xfId="18461" xr:uid="{00000000-0005-0000-0000-0000D9480000}"/>
    <cellStyle name="Normal 4 4 3 6" xfId="18462" xr:uid="{00000000-0005-0000-0000-0000DA480000}"/>
    <cellStyle name="Normal 4 4 4" xfId="18463" xr:uid="{00000000-0005-0000-0000-0000DB480000}"/>
    <cellStyle name="Normal 4 4 4 2" xfId="18464" xr:uid="{00000000-0005-0000-0000-0000DC480000}"/>
    <cellStyle name="Normal 4 4 4 2 2" xfId="18465" xr:uid="{00000000-0005-0000-0000-0000DD480000}"/>
    <cellStyle name="Normal 4 4 4 2 3" xfId="18466" xr:uid="{00000000-0005-0000-0000-0000DE480000}"/>
    <cellStyle name="Normal 4 4 4 2 4" xfId="18467" xr:uid="{00000000-0005-0000-0000-0000DF480000}"/>
    <cellStyle name="Normal 4 4 4 3" xfId="18468" xr:uid="{00000000-0005-0000-0000-0000E0480000}"/>
    <cellStyle name="Normal 4 4 4 4" xfId="18469" xr:uid="{00000000-0005-0000-0000-0000E1480000}"/>
    <cellStyle name="Normal 4 4 4 5" xfId="18470" xr:uid="{00000000-0005-0000-0000-0000E2480000}"/>
    <cellStyle name="Normal 4 4 5" xfId="18471" xr:uid="{00000000-0005-0000-0000-0000E3480000}"/>
    <cellStyle name="Normal 4 4 5 2" xfId="18472" xr:uid="{00000000-0005-0000-0000-0000E4480000}"/>
    <cellStyle name="Normal 4 4 5 3" xfId="18473" xr:uid="{00000000-0005-0000-0000-0000E5480000}"/>
    <cellStyle name="Normal 4 4 5 4" xfId="18474" xr:uid="{00000000-0005-0000-0000-0000E6480000}"/>
    <cellStyle name="Normal 4 4 6" xfId="18475" xr:uid="{00000000-0005-0000-0000-0000E7480000}"/>
    <cellStyle name="Normal 4 4 6 2" xfId="18476" xr:uid="{00000000-0005-0000-0000-0000E8480000}"/>
    <cellStyle name="Normal 4 4 6 3" xfId="18477" xr:uid="{00000000-0005-0000-0000-0000E9480000}"/>
    <cellStyle name="Normal 4 4 6 4" xfId="18478" xr:uid="{00000000-0005-0000-0000-0000EA480000}"/>
    <cellStyle name="Normal 4 5" xfId="18479" xr:uid="{00000000-0005-0000-0000-0000EB480000}"/>
    <cellStyle name="Normal 4 5 10" xfId="18480" xr:uid="{00000000-0005-0000-0000-0000EC480000}"/>
    <cellStyle name="Normal 4 5 11" xfId="18481" xr:uid="{00000000-0005-0000-0000-0000ED480000}"/>
    <cellStyle name="Normal 4 5 12" xfId="18482" xr:uid="{00000000-0005-0000-0000-0000EE480000}"/>
    <cellStyle name="Normal 4 5 13" xfId="18483" xr:uid="{00000000-0005-0000-0000-0000EF480000}"/>
    <cellStyle name="Normal 4 5 14" xfId="18484" xr:uid="{00000000-0005-0000-0000-0000F0480000}"/>
    <cellStyle name="Normal 4 5 15" xfId="18485" xr:uid="{00000000-0005-0000-0000-0000F1480000}"/>
    <cellStyle name="Normal 4 5 16" xfId="18486" xr:uid="{00000000-0005-0000-0000-0000F2480000}"/>
    <cellStyle name="Normal 4 5 17" xfId="18487" xr:uid="{00000000-0005-0000-0000-0000F3480000}"/>
    <cellStyle name="Normal 4 5 18" xfId="18488" xr:uid="{00000000-0005-0000-0000-0000F4480000}"/>
    <cellStyle name="Normal 4 5 19" xfId="18489" xr:uid="{00000000-0005-0000-0000-0000F5480000}"/>
    <cellStyle name="Normal 4 5 2" xfId="18490" xr:uid="{00000000-0005-0000-0000-0000F6480000}"/>
    <cellStyle name="Normal 4 5 2 2" xfId="18491" xr:uid="{00000000-0005-0000-0000-0000F7480000}"/>
    <cellStyle name="Normal 4 5 2 2 2" xfId="18492" xr:uid="{00000000-0005-0000-0000-0000F8480000}"/>
    <cellStyle name="Normal 4 5 2 2 2 2" xfId="18493" xr:uid="{00000000-0005-0000-0000-0000F9480000}"/>
    <cellStyle name="Normal 4 5 2 2 2 3" xfId="18494" xr:uid="{00000000-0005-0000-0000-0000FA480000}"/>
    <cellStyle name="Normal 4 5 2 2 2 4" xfId="18495" xr:uid="{00000000-0005-0000-0000-0000FB480000}"/>
    <cellStyle name="Normal 4 5 2 2 3" xfId="18496" xr:uid="{00000000-0005-0000-0000-0000FC480000}"/>
    <cellStyle name="Normal 4 5 2 2 4" xfId="18497" xr:uid="{00000000-0005-0000-0000-0000FD480000}"/>
    <cellStyle name="Normal 4 5 2 2 5" xfId="18498" xr:uid="{00000000-0005-0000-0000-0000FE480000}"/>
    <cellStyle name="Normal 4 5 2 3" xfId="18499" xr:uid="{00000000-0005-0000-0000-0000FF480000}"/>
    <cellStyle name="Normal 4 5 2 3 2" xfId="18500" xr:uid="{00000000-0005-0000-0000-000000490000}"/>
    <cellStyle name="Normal 4 5 2 3 3" xfId="18501" xr:uid="{00000000-0005-0000-0000-000001490000}"/>
    <cellStyle name="Normal 4 5 2 3 4" xfId="18502" xr:uid="{00000000-0005-0000-0000-000002490000}"/>
    <cellStyle name="Normal 4 5 2 4" xfId="18503" xr:uid="{00000000-0005-0000-0000-000003490000}"/>
    <cellStyle name="Normal 4 5 2 4 2" xfId="18504" xr:uid="{00000000-0005-0000-0000-000004490000}"/>
    <cellStyle name="Normal 4 5 2 4 3" xfId="18505" xr:uid="{00000000-0005-0000-0000-000005490000}"/>
    <cellStyle name="Normal 4 5 2 4 4" xfId="18506" xr:uid="{00000000-0005-0000-0000-000006490000}"/>
    <cellStyle name="Normal 4 5 20" xfId="18507" xr:uid="{00000000-0005-0000-0000-000007490000}"/>
    <cellStyle name="Normal 4 5 21" xfId="18508" xr:uid="{00000000-0005-0000-0000-000008490000}"/>
    <cellStyle name="Normal 4 5 22" xfId="18509" xr:uid="{00000000-0005-0000-0000-000009490000}"/>
    <cellStyle name="Normal 4 5 23" xfId="18510" xr:uid="{00000000-0005-0000-0000-00000A490000}"/>
    <cellStyle name="Normal 4 5 24" xfId="18511" xr:uid="{00000000-0005-0000-0000-00000B490000}"/>
    <cellStyle name="Normal 4 5 25" xfId="18512" xr:uid="{00000000-0005-0000-0000-00000C490000}"/>
    <cellStyle name="Normal 4 5 26" xfId="18513" xr:uid="{00000000-0005-0000-0000-00000D490000}"/>
    <cellStyle name="Normal 4 5 27" xfId="18514" xr:uid="{00000000-0005-0000-0000-00000E490000}"/>
    <cellStyle name="Normal 4 5 28" xfId="18515" xr:uid="{00000000-0005-0000-0000-00000F490000}"/>
    <cellStyle name="Normal 4 5 29" xfId="18516" xr:uid="{00000000-0005-0000-0000-000010490000}"/>
    <cellStyle name="Normal 4 5 3" xfId="18517" xr:uid="{00000000-0005-0000-0000-000011490000}"/>
    <cellStyle name="Normal 4 5 3 2" xfId="18518" xr:uid="{00000000-0005-0000-0000-000012490000}"/>
    <cellStyle name="Normal 4 5 3 2 2" xfId="18519" xr:uid="{00000000-0005-0000-0000-000013490000}"/>
    <cellStyle name="Normal 4 5 3 2 2 2" xfId="18520" xr:uid="{00000000-0005-0000-0000-000014490000}"/>
    <cellStyle name="Normal 4 5 3 2 2 3" xfId="18521" xr:uid="{00000000-0005-0000-0000-000015490000}"/>
    <cellStyle name="Normal 4 5 3 2 2 4" xfId="18522" xr:uid="{00000000-0005-0000-0000-000016490000}"/>
    <cellStyle name="Normal 4 5 3 2 3" xfId="18523" xr:uid="{00000000-0005-0000-0000-000017490000}"/>
    <cellStyle name="Normal 4 5 3 2 4" xfId="18524" xr:uid="{00000000-0005-0000-0000-000018490000}"/>
    <cellStyle name="Normal 4 5 3 2 5" xfId="18525" xr:uid="{00000000-0005-0000-0000-000019490000}"/>
    <cellStyle name="Normal 4 5 3 3" xfId="18526" xr:uid="{00000000-0005-0000-0000-00001A490000}"/>
    <cellStyle name="Normal 4 5 3 3 2" xfId="18527" xr:uid="{00000000-0005-0000-0000-00001B490000}"/>
    <cellStyle name="Normal 4 5 3 3 3" xfId="18528" xr:uid="{00000000-0005-0000-0000-00001C490000}"/>
    <cellStyle name="Normal 4 5 3 3 4" xfId="18529" xr:uid="{00000000-0005-0000-0000-00001D490000}"/>
    <cellStyle name="Normal 4 5 3 4" xfId="18530" xr:uid="{00000000-0005-0000-0000-00001E490000}"/>
    <cellStyle name="Normal 4 5 3 4 2" xfId="18531" xr:uid="{00000000-0005-0000-0000-00001F490000}"/>
    <cellStyle name="Normal 4 5 3 4 3" xfId="18532" xr:uid="{00000000-0005-0000-0000-000020490000}"/>
    <cellStyle name="Normal 4 5 3 4 4" xfId="18533" xr:uid="{00000000-0005-0000-0000-000021490000}"/>
    <cellStyle name="Normal 4 5 30" xfId="18534" xr:uid="{00000000-0005-0000-0000-000022490000}"/>
    <cellStyle name="Normal 4 5 31" xfId="18535" xr:uid="{00000000-0005-0000-0000-000023490000}"/>
    <cellStyle name="Normal 4 5 32" xfId="18536" xr:uid="{00000000-0005-0000-0000-000024490000}"/>
    <cellStyle name="Normal 4 5 33" xfId="18537" xr:uid="{00000000-0005-0000-0000-000025490000}"/>
    <cellStyle name="Normal 4 5 34" xfId="18538" xr:uid="{00000000-0005-0000-0000-000026490000}"/>
    <cellStyle name="Normal 4 5 35" xfId="18539" xr:uid="{00000000-0005-0000-0000-000027490000}"/>
    <cellStyle name="Normal 4 5 36" xfId="18540" xr:uid="{00000000-0005-0000-0000-000028490000}"/>
    <cellStyle name="Normal 4 5 37" xfId="18541" xr:uid="{00000000-0005-0000-0000-000029490000}"/>
    <cellStyle name="Normal 4 5 38" xfId="18542" xr:uid="{00000000-0005-0000-0000-00002A490000}"/>
    <cellStyle name="Normal 4 5 39" xfId="18543" xr:uid="{00000000-0005-0000-0000-00002B490000}"/>
    <cellStyle name="Normal 4 5 4" xfId="18544" xr:uid="{00000000-0005-0000-0000-00002C490000}"/>
    <cellStyle name="Normal 4 5 4 2" xfId="18545" xr:uid="{00000000-0005-0000-0000-00002D490000}"/>
    <cellStyle name="Normal 4 5 4 2 2" xfId="18546" xr:uid="{00000000-0005-0000-0000-00002E490000}"/>
    <cellStyle name="Normal 4 5 4 2 3" xfId="18547" xr:uid="{00000000-0005-0000-0000-00002F490000}"/>
    <cellStyle name="Normal 4 5 4 2 4" xfId="18548" xr:uid="{00000000-0005-0000-0000-000030490000}"/>
    <cellStyle name="Normal 4 5 4 3" xfId="18549" xr:uid="{00000000-0005-0000-0000-000031490000}"/>
    <cellStyle name="Normal 4 5 4 3 2" xfId="18550" xr:uid="{00000000-0005-0000-0000-000032490000}"/>
    <cellStyle name="Normal 4 5 4 3 3" xfId="18551" xr:uid="{00000000-0005-0000-0000-000033490000}"/>
    <cellStyle name="Normal 4 5 4 3 4" xfId="18552" xr:uid="{00000000-0005-0000-0000-000034490000}"/>
    <cellStyle name="Normal 4 5 40" xfId="18553" xr:uid="{00000000-0005-0000-0000-000035490000}"/>
    <cellStyle name="Normal 4 5 41" xfId="18554" xr:uid="{00000000-0005-0000-0000-000036490000}"/>
    <cellStyle name="Normal 4 5 42" xfId="18555" xr:uid="{00000000-0005-0000-0000-000037490000}"/>
    <cellStyle name="Normal 4 5 43" xfId="18556" xr:uid="{00000000-0005-0000-0000-000038490000}"/>
    <cellStyle name="Normal 4 5 44" xfId="18557" xr:uid="{00000000-0005-0000-0000-000039490000}"/>
    <cellStyle name="Normal 4 5 45" xfId="18558" xr:uid="{00000000-0005-0000-0000-00003A490000}"/>
    <cellStyle name="Normal 4 5 46" xfId="18559" xr:uid="{00000000-0005-0000-0000-00003B490000}"/>
    <cellStyle name="Normal 4 5 47" xfId="18560" xr:uid="{00000000-0005-0000-0000-00003C490000}"/>
    <cellStyle name="Normal 4 5 48" xfId="18561" xr:uid="{00000000-0005-0000-0000-00003D490000}"/>
    <cellStyle name="Normal 4 5 49" xfId="18562" xr:uid="{00000000-0005-0000-0000-00003E490000}"/>
    <cellStyle name="Normal 4 5 5" xfId="18563" xr:uid="{00000000-0005-0000-0000-00003F490000}"/>
    <cellStyle name="Normal 4 5 5 2" xfId="18564" xr:uid="{00000000-0005-0000-0000-000040490000}"/>
    <cellStyle name="Normal 4 5 5 2 2" xfId="18565" xr:uid="{00000000-0005-0000-0000-000041490000}"/>
    <cellStyle name="Normal 4 5 5 2 3" xfId="18566" xr:uid="{00000000-0005-0000-0000-000042490000}"/>
    <cellStyle name="Normal 4 5 5 2 4" xfId="18567" xr:uid="{00000000-0005-0000-0000-000043490000}"/>
    <cellStyle name="Normal 4 5 50" xfId="18568" xr:uid="{00000000-0005-0000-0000-000044490000}"/>
    <cellStyle name="Normal 4 5 51" xfId="18569" xr:uid="{00000000-0005-0000-0000-000045490000}"/>
    <cellStyle name="Normal 4 5 52" xfId="18570" xr:uid="{00000000-0005-0000-0000-000046490000}"/>
    <cellStyle name="Normal 4 5 53" xfId="18571" xr:uid="{00000000-0005-0000-0000-000047490000}"/>
    <cellStyle name="Normal 4 5 54" xfId="18572" xr:uid="{00000000-0005-0000-0000-000048490000}"/>
    <cellStyle name="Normal 4 5 55" xfId="18573" xr:uid="{00000000-0005-0000-0000-000049490000}"/>
    <cellStyle name="Normal 4 5 56" xfId="18574" xr:uid="{00000000-0005-0000-0000-00004A490000}"/>
    <cellStyle name="Normal 4 5 57" xfId="18575" xr:uid="{00000000-0005-0000-0000-00004B490000}"/>
    <cellStyle name="Normal 4 5 58" xfId="18576" xr:uid="{00000000-0005-0000-0000-00004C490000}"/>
    <cellStyle name="Normal 4 5 59" xfId="18577" xr:uid="{00000000-0005-0000-0000-00004D490000}"/>
    <cellStyle name="Normal 4 5 6" xfId="18578" xr:uid="{00000000-0005-0000-0000-00004E490000}"/>
    <cellStyle name="Normal 4 5 60" xfId="18579" xr:uid="{00000000-0005-0000-0000-00004F490000}"/>
    <cellStyle name="Normal 4 5 61" xfId="18580" xr:uid="{00000000-0005-0000-0000-000050490000}"/>
    <cellStyle name="Normal 4 5 62" xfId="18581" xr:uid="{00000000-0005-0000-0000-000051490000}"/>
    <cellStyle name="Normal 4 5 63" xfId="18582" xr:uid="{00000000-0005-0000-0000-000052490000}"/>
    <cellStyle name="Normal 4 5 64" xfId="18583" xr:uid="{00000000-0005-0000-0000-000053490000}"/>
    <cellStyle name="Normal 4 5 65" xfId="18584" xr:uid="{00000000-0005-0000-0000-000054490000}"/>
    <cellStyle name="Normal 4 5 66" xfId="18585" xr:uid="{00000000-0005-0000-0000-000055490000}"/>
    <cellStyle name="Normal 4 5 67" xfId="18586" xr:uid="{00000000-0005-0000-0000-000056490000}"/>
    <cellStyle name="Normal 4 5 68" xfId="18587" xr:uid="{00000000-0005-0000-0000-000057490000}"/>
    <cellStyle name="Normal 4 5 69" xfId="18588" xr:uid="{00000000-0005-0000-0000-000058490000}"/>
    <cellStyle name="Normal 4 5 7" xfId="18589" xr:uid="{00000000-0005-0000-0000-000059490000}"/>
    <cellStyle name="Normal 4 5 70" xfId="18590" xr:uid="{00000000-0005-0000-0000-00005A490000}"/>
    <cellStyle name="Normal 4 5 71" xfId="18591" xr:uid="{00000000-0005-0000-0000-00005B490000}"/>
    <cellStyle name="Normal 4 5 72" xfId="18592" xr:uid="{00000000-0005-0000-0000-00005C490000}"/>
    <cellStyle name="Normal 4 5 73" xfId="18593" xr:uid="{00000000-0005-0000-0000-00005D490000}"/>
    <cellStyle name="Normal 4 5 74" xfId="18594" xr:uid="{00000000-0005-0000-0000-00005E490000}"/>
    <cellStyle name="Normal 4 5 75" xfId="18595" xr:uid="{00000000-0005-0000-0000-00005F490000}"/>
    <cellStyle name="Normal 4 5 76" xfId="18596" xr:uid="{00000000-0005-0000-0000-000060490000}"/>
    <cellStyle name="Normal 4 5 77" xfId="18597" xr:uid="{00000000-0005-0000-0000-000061490000}"/>
    <cellStyle name="Normal 4 5 78" xfId="18598" xr:uid="{00000000-0005-0000-0000-000062490000}"/>
    <cellStyle name="Normal 4 5 79" xfId="18599" xr:uid="{00000000-0005-0000-0000-000063490000}"/>
    <cellStyle name="Normal 4 5 8" xfId="18600" xr:uid="{00000000-0005-0000-0000-000064490000}"/>
    <cellStyle name="Normal 4 5 80" xfId="18601" xr:uid="{00000000-0005-0000-0000-000065490000}"/>
    <cellStyle name="Normal 4 5 81" xfId="18602" xr:uid="{00000000-0005-0000-0000-000066490000}"/>
    <cellStyle name="Normal 4 5 82" xfId="18603" xr:uid="{00000000-0005-0000-0000-000067490000}"/>
    <cellStyle name="Normal 4 5 83" xfId="18604" xr:uid="{00000000-0005-0000-0000-000068490000}"/>
    <cellStyle name="Normal 4 5 84" xfId="18605" xr:uid="{00000000-0005-0000-0000-000069490000}"/>
    <cellStyle name="Normal 4 5 85" xfId="18606" xr:uid="{00000000-0005-0000-0000-00006A490000}"/>
    <cellStyle name="Normal 4 5 86" xfId="18607" xr:uid="{00000000-0005-0000-0000-00006B490000}"/>
    <cellStyle name="Normal 4 5 87" xfId="18608" xr:uid="{00000000-0005-0000-0000-00006C490000}"/>
    <cellStyle name="Normal 4 5 88" xfId="18609" xr:uid="{00000000-0005-0000-0000-00006D490000}"/>
    <cellStyle name="Normal 4 5 89" xfId="18610" xr:uid="{00000000-0005-0000-0000-00006E490000}"/>
    <cellStyle name="Normal 4 5 9" xfId="18611" xr:uid="{00000000-0005-0000-0000-00006F490000}"/>
    <cellStyle name="Normal 4 5 90" xfId="18612" xr:uid="{00000000-0005-0000-0000-000070490000}"/>
    <cellStyle name="Normal 4 5 91" xfId="18613" xr:uid="{00000000-0005-0000-0000-000071490000}"/>
    <cellStyle name="Normal 4 5 92" xfId="18614" xr:uid="{00000000-0005-0000-0000-000072490000}"/>
    <cellStyle name="Normal 4 5 93" xfId="18615" xr:uid="{00000000-0005-0000-0000-000073490000}"/>
    <cellStyle name="Normal 4 5 94" xfId="18616" xr:uid="{00000000-0005-0000-0000-000074490000}"/>
    <cellStyle name="Normal 4 5 94 2" xfId="18617" xr:uid="{00000000-0005-0000-0000-000075490000}"/>
    <cellStyle name="Normal 4 5 94 3" xfId="18618" xr:uid="{00000000-0005-0000-0000-000076490000}"/>
    <cellStyle name="Normal 4 5 94 4" xfId="18619" xr:uid="{00000000-0005-0000-0000-000077490000}"/>
    <cellStyle name="Normal 4 6" xfId="18620" xr:uid="{00000000-0005-0000-0000-000078490000}"/>
    <cellStyle name="Normal 4 6 2" xfId="18621" xr:uid="{00000000-0005-0000-0000-000079490000}"/>
    <cellStyle name="Normal 4 6 2 2" xfId="18622" xr:uid="{00000000-0005-0000-0000-00007A490000}"/>
    <cellStyle name="Normal 4 6 2 2 2" xfId="18623" xr:uid="{00000000-0005-0000-0000-00007B490000}"/>
    <cellStyle name="Normal 4 6 2 2 3" xfId="18624" xr:uid="{00000000-0005-0000-0000-00007C490000}"/>
    <cellStyle name="Normal 4 6 2 2 4" xfId="18625" xr:uid="{00000000-0005-0000-0000-00007D490000}"/>
    <cellStyle name="Normal 4 6 2 3" xfId="18626" xr:uid="{00000000-0005-0000-0000-00007E490000}"/>
    <cellStyle name="Normal 4 6 2 3 2" xfId="18627" xr:uid="{00000000-0005-0000-0000-00007F490000}"/>
    <cellStyle name="Normal 4 6 2 3 3" xfId="18628" xr:uid="{00000000-0005-0000-0000-000080490000}"/>
    <cellStyle name="Normal 4 6 2 3 4" xfId="18629" xr:uid="{00000000-0005-0000-0000-000081490000}"/>
    <cellStyle name="Normal 4 6 3" xfId="18630" xr:uid="{00000000-0005-0000-0000-000082490000}"/>
    <cellStyle name="Normal 4 6 3 2" xfId="18631" xr:uid="{00000000-0005-0000-0000-000083490000}"/>
    <cellStyle name="Normal 4 6 3 3" xfId="18632" xr:uid="{00000000-0005-0000-0000-000084490000}"/>
    <cellStyle name="Normal 4 6 3 4" xfId="18633" xr:uid="{00000000-0005-0000-0000-000085490000}"/>
    <cellStyle name="Normal 4 6 4" xfId="18634" xr:uid="{00000000-0005-0000-0000-000086490000}"/>
    <cellStyle name="Normal 4 6 4 2" xfId="18635" xr:uid="{00000000-0005-0000-0000-000087490000}"/>
    <cellStyle name="Normal 4 6 4 3" xfId="18636" xr:uid="{00000000-0005-0000-0000-000088490000}"/>
    <cellStyle name="Normal 4 6 4 4" xfId="18637" xr:uid="{00000000-0005-0000-0000-000089490000}"/>
    <cellStyle name="Normal 4 7" xfId="18638" xr:uid="{00000000-0005-0000-0000-00008A490000}"/>
    <cellStyle name="Normal 4 7 2" xfId="18639" xr:uid="{00000000-0005-0000-0000-00008B490000}"/>
    <cellStyle name="Normal 4 7 2 2" xfId="18640" xr:uid="{00000000-0005-0000-0000-00008C490000}"/>
    <cellStyle name="Normal 4 7 2 2 2" xfId="18641" xr:uid="{00000000-0005-0000-0000-00008D490000}"/>
    <cellStyle name="Normal 4 7 2 2 3" xfId="18642" xr:uid="{00000000-0005-0000-0000-00008E490000}"/>
    <cellStyle name="Normal 4 7 2 2 4" xfId="18643" xr:uid="{00000000-0005-0000-0000-00008F490000}"/>
    <cellStyle name="Normal 4 7 2 3" xfId="18644" xr:uid="{00000000-0005-0000-0000-000090490000}"/>
    <cellStyle name="Normal 4 7 2 3 2" xfId="18645" xr:uid="{00000000-0005-0000-0000-000091490000}"/>
    <cellStyle name="Normal 4 7 2 3 3" xfId="18646" xr:uid="{00000000-0005-0000-0000-000092490000}"/>
    <cellStyle name="Normal 4 7 2 3 4" xfId="18647" xr:uid="{00000000-0005-0000-0000-000093490000}"/>
    <cellStyle name="Normal 4 7 3" xfId="18648" xr:uid="{00000000-0005-0000-0000-000094490000}"/>
    <cellStyle name="Normal 4 7 3 2" xfId="18649" xr:uid="{00000000-0005-0000-0000-000095490000}"/>
    <cellStyle name="Normal 4 7 3 3" xfId="18650" xr:uid="{00000000-0005-0000-0000-000096490000}"/>
    <cellStyle name="Normal 4 7 3 4" xfId="18651" xr:uid="{00000000-0005-0000-0000-000097490000}"/>
    <cellStyle name="Normal 4 7 4" xfId="18652" xr:uid="{00000000-0005-0000-0000-000098490000}"/>
    <cellStyle name="Normal 4 7 4 2" xfId="18653" xr:uid="{00000000-0005-0000-0000-000099490000}"/>
    <cellStyle name="Normal 4 7 4 3" xfId="18654" xr:uid="{00000000-0005-0000-0000-00009A490000}"/>
    <cellStyle name="Normal 4 7 4 4" xfId="18655" xr:uid="{00000000-0005-0000-0000-00009B490000}"/>
    <cellStyle name="Normal 4 8" xfId="18656" xr:uid="{00000000-0005-0000-0000-00009C490000}"/>
    <cellStyle name="Normal 4 8 2" xfId="18657" xr:uid="{00000000-0005-0000-0000-00009D490000}"/>
    <cellStyle name="Normal 4 8 2 2" xfId="18658" xr:uid="{00000000-0005-0000-0000-00009E490000}"/>
    <cellStyle name="Normal 4 8 2 2 2" xfId="18659" xr:uid="{00000000-0005-0000-0000-00009F490000}"/>
    <cellStyle name="Normal 4 8 2 2 3" xfId="18660" xr:uid="{00000000-0005-0000-0000-0000A0490000}"/>
    <cellStyle name="Normal 4 8 2 2 4" xfId="18661" xr:uid="{00000000-0005-0000-0000-0000A1490000}"/>
    <cellStyle name="Normal 4 8 3" xfId="18662" xr:uid="{00000000-0005-0000-0000-0000A2490000}"/>
    <cellStyle name="Normal 4 8 3 2" xfId="18663" xr:uid="{00000000-0005-0000-0000-0000A3490000}"/>
    <cellStyle name="Normal 4 8 3 3" xfId="18664" xr:uid="{00000000-0005-0000-0000-0000A4490000}"/>
    <cellStyle name="Normal 4 8 3 4" xfId="18665" xr:uid="{00000000-0005-0000-0000-0000A5490000}"/>
    <cellStyle name="Normal 4 9" xfId="18666" xr:uid="{00000000-0005-0000-0000-0000A6490000}"/>
    <cellStyle name="Normal 4 9 2" xfId="18667" xr:uid="{00000000-0005-0000-0000-0000A7490000}"/>
    <cellStyle name="Normal 4 9 2 2" xfId="18668" xr:uid="{00000000-0005-0000-0000-0000A8490000}"/>
    <cellStyle name="Normal 4 9 2 3" xfId="18669" xr:uid="{00000000-0005-0000-0000-0000A9490000}"/>
    <cellStyle name="Normal 4 9 2 4" xfId="18670" xr:uid="{00000000-0005-0000-0000-0000AA490000}"/>
    <cellStyle name="Normal 4 9 3" xfId="18671" xr:uid="{00000000-0005-0000-0000-0000AB490000}"/>
    <cellStyle name="Normal 40" xfId="18672" xr:uid="{00000000-0005-0000-0000-0000AC490000}"/>
    <cellStyle name="Normal 40 2" xfId="18673" xr:uid="{00000000-0005-0000-0000-0000AD490000}"/>
    <cellStyle name="Normal 40 3" xfId="18674" xr:uid="{00000000-0005-0000-0000-0000AE490000}"/>
    <cellStyle name="Normal 40 3 2" xfId="18675" xr:uid="{00000000-0005-0000-0000-0000AF490000}"/>
    <cellStyle name="Normal 40 3 2 2" xfId="18676" xr:uid="{00000000-0005-0000-0000-0000B0490000}"/>
    <cellStyle name="Normal 40 3 2 2 2" xfId="18677" xr:uid="{00000000-0005-0000-0000-0000B1490000}"/>
    <cellStyle name="Normal 40 3 2 2 3" xfId="18678" xr:uid="{00000000-0005-0000-0000-0000B2490000}"/>
    <cellStyle name="Normal 40 3 2 2 4" xfId="18679" xr:uid="{00000000-0005-0000-0000-0000B3490000}"/>
    <cellStyle name="Normal 40 3 2 3" xfId="18680" xr:uid="{00000000-0005-0000-0000-0000B4490000}"/>
    <cellStyle name="Normal 40 3 2 4" xfId="18681" xr:uid="{00000000-0005-0000-0000-0000B5490000}"/>
    <cellStyle name="Normal 40 3 2 5" xfId="18682" xr:uid="{00000000-0005-0000-0000-0000B6490000}"/>
    <cellStyle name="Normal 40 3 3" xfId="18683" xr:uid="{00000000-0005-0000-0000-0000B7490000}"/>
    <cellStyle name="Normal 40 3 3 2" xfId="18684" xr:uid="{00000000-0005-0000-0000-0000B8490000}"/>
    <cellStyle name="Normal 40 3 3 3" xfId="18685" xr:uid="{00000000-0005-0000-0000-0000B9490000}"/>
    <cellStyle name="Normal 40 3 3 4" xfId="18686" xr:uid="{00000000-0005-0000-0000-0000BA490000}"/>
    <cellStyle name="Normal 40 3 4" xfId="18687" xr:uid="{00000000-0005-0000-0000-0000BB490000}"/>
    <cellStyle name="Normal 40 3 5" xfId="18688" xr:uid="{00000000-0005-0000-0000-0000BC490000}"/>
    <cellStyle name="Normal 40 3 6" xfId="18689" xr:uid="{00000000-0005-0000-0000-0000BD490000}"/>
    <cellStyle name="Normal 41" xfId="18690" xr:uid="{00000000-0005-0000-0000-0000BE490000}"/>
    <cellStyle name="Normal 41 2" xfId="18691" xr:uid="{00000000-0005-0000-0000-0000BF490000}"/>
    <cellStyle name="Normal 41 3" xfId="18692" xr:uid="{00000000-0005-0000-0000-0000C0490000}"/>
    <cellStyle name="Normal 41 3 2" xfId="18693" xr:uid="{00000000-0005-0000-0000-0000C1490000}"/>
    <cellStyle name="Normal 41 3 2 2" xfId="18694" xr:uid="{00000000-0005-0000-0000-0000C2490000}"/>
    <cellStyle name="Normal 41 3 2 2 2" xfId="18695" xr:uid="{00000000-0005-0000-0000-0000C3490000}"/>
    <cellStyle name="Normal 41 3 2 2 3" xfId="18696" xr:uid="{00000000-0005-0000-0000-0000C4490000}"/>
    <cellStyle name="Normal 41 3 2 2 4" xfId="18697" xr:uid="{00000000-0005-0000-0000-0000C5490000}"/>
    <cellStyle name="Normal 41 3 2 3" xfId="18698" xr:uid="{00000000-0005-0000-0000-0000C6490000}"/>
    <cellStyle name="Normal 41 3 2 4" xfId="18699" xr:uid="{00000000-0005-0000-0000-0000C7490000}"/>
    <cellStyle name="Normal 41 3 2 5" xfId="18700" xr:uid="{00000000-0005-0000-0000-0000C8490000}"/>
    <cellStyle name="Normal 41 3 3" xfId="18701" xr:uid="{00000000-0005-0000-0000-0000C9490000}"/>
    <cellStyle name="Normal 41 3 3 2" xfId="18702" xr:uid="{00000000-0005-0000-0000-0000CA490000}"/>
    <cellStyle name="Normal 41 3 3 3" xfId="18703" xr:uid="{00000000-0005-0000-0000-0000CB490000}"/>
    <cellStyle name="Normal 41 3 3 4" xfId="18704" xr:uid="{00000000-0005-0000-0000-0000CC490000}"/>
    <cellStyle name="Normal 41 3 4" xfId="18705" xr:uid="{00000000-0005-0000-0000-0000CD490000}"/>
    <cellStyle name="Normal 41 3 5" xfId="18706" xr:uid="{00000000-0005-0000-0000-0000CE490000}"/>
    <cellStyle name="Normal 41 3 6" xfId="18707" xr:uid="{00000000-0005-0000-0000-0000CF490000}"/>
    <cellStyle name="Normal 42" xfId="18708" xr:uid="{00000000-0005-0000-0000-0000D0490000}"/>
    <cellStyle name="Normal 42 2" xfId="18709" xr:uid="{00000000-0005-0000-0000-0000D1490000}"/>
    <cellStyle name="Normal 42 3" xfId="18710" xr:uid="{00000000-0005-0000-0000-0000D2490000}"/>
    <cellStyle name="Normal 42 3 2" xfId="18711" xr:uid="{00000000-0005-0000-0000-0000D3490000}"/>
    <cellStyle name="Normal 42 3 2 2" xfId="18712" xr:uid="{00000000-0005-0000-0000-0000D4490000}"/>
    <cellStyle name="Normal 42 3 2 2 2" xfId="18713" xr:uid="{00000000-0005-0000-0000-0000D5490000}"/>
    <cellStyle name="Normal 42 3 2 2 3" xfId="18714" xr:uid="{00000000-0005-0000-0000-0000D6490000}"/>
    <cellStyle name="Normal 42 3 2 2 4" xfId="18715" xr:uid="{00000000-0005-0000-0000-0000D7490000}"/>
    <cellStyle name="Normal 42 3 2 3" xfId="18716" xr:uid="{00000000-0005-0000-0000-0000D8490000}"/>
    <cellStyle name="Normal 42 3 2 4" xfId="18717" xr:uid="{00000000-0005-0000-0000-0000D9490000}"/>
    <cellStyle name="Normal 42 3 2 5" xfId="18718" xr:uid="{00000000-0005-0000-0000-0000DA490000}"/>
    <cellStyle name="Normal 42 3 3" xfId="18719" xr:uid="{00000000-0005-0000-0000-0000DB490000}"/>
    <cellStyle name="Normal 42 3 3 2" xfId="18720" xr:uid="{00000000-0005-0000-0000-0000DC490000}"/>
    <cellStyle name="Normal 42 3 3 3" xfId="18721" xr:uid="{00000000-0005-0000-0000-0000DD490000}"/>
    <cellStyle name="Normal 42 3 3 4" xfId="18722" xr:uid="{00000000-0005-0000-0000-0000DE490000}"/>
    <cellStyle name="Normal 42 3 4" xfId="18723" xr:uid="{00000000-0005-0000-0000-0000DF490000}"/>
    <cellStyle name="Normal 42 3 5" xfId="18724" xr:uid="{00000000-0005-0000-0000-0000E0490000}"/>
    <cellStyle name="Normal 42 3 6" xfId="18725" xr:uid="{00000000-0005-0000-0000-0000E1490000}"/>
    <cellStyle name="Normal 43" xfId="18726" xr:uid="{00000000-0005-0000-0000-0000E2490000}"/>
    <cellStyle name="Normal 43 2" xfId="18727" xr:uid="{00000000-0005-0000-0000-0000E3490000}"/>
    <cellStyle name="Normal 43 3" xfId="18728" xr:uid="{00000000-0005-0000-0000-0000E4490000}"/>
    <cellStyle name="Normal 43 3 2" xfId="18729" xr:uid="{00000000-0005-0000-0000-0000E5490000}"/>
    <cellStyle name="Normal 43 3 2 2" xfId="18730" xr:uid="{00000000-0005-0000-0000-0000E6490000}"/>
    <cellStyle name="Normal 43 3 2 2 2" xfId="18731" xr:uid="{00000000-0005-0000-0000-0000E7490000}"/>
    <cellStyle name="Normal 43 3 2 2 3" xfId="18732" xr:uid="{00000000-0005-0000-0000-0000E8490000}"/>
    <cellStyle name="Normal 43 3 2 2 4" xfId="18733" xr:uid="{00000000-0005-0000-0000-0000E9490000}"/>
    <cellStyle name="Normal 43 3 2 3" xfId="18734" xr:uid="{00000000-0005-0000-0000-0000EA490000}"/>
    <cellStyle name="Normal 43 3 2 4" xfId="18735" xr:uid="{00000000-0005-0000-0000-0000EB490000}"/>
    <cellStyle name="Normal 43 3 2 5" xfId="18736" xr:uid="{00000000-0005-0000-0000-0000EC490000}"/>
    <cellStyle name="Normal 43 3 3" xfId="18737" xr:uid="{00000000-0005-0000-0000-0000ED490000}"/>
    <cellStyle name="Normal 43 3 3 2" xfId="18738" xr:uid="{00000000-0005-0000-0000-0000EE490000}"/>
    <cellStyle name="Normal 43 3 3 3" xfId="18739" xr:uid="{00000000-0005-0000-0000-0000EF490000}"/>
    <cellStyle name="Normal 43 3 3 4" xfId="18740" xr:uid="{00000000-0005-0000-0000-0000F0490000}"/>
    <cellStyle name="Normal 43 3 4" xfId="18741" xr:uid="{00000000-0005-0000-0000-0000F1490000}"/>
    <cellStyle name="Normal 43 3 5" xfId="18742" xr:uid="{00000000-0005-0000-0000-0000F2490000}"/>
    <cellStyle name="Normal 43 3 6" xfId="18743" xr:uid="{00000000-0005-0000-0000-0000F3490000}"/>
    <cellStyle name="Normal 44" xfId="18744" xr:uid="{00000000-0005-0000-0000-0000F4490000}"/>
    <cellStyle name="Normal 44 2" xfId="18745" xr:uid="{00000000-0005-0000-0000-0000F5490000}"/>
    <cellStyle name="Normal 44 2 2" xfId="18746" xr:uid="{00000000-0005-0000-0000-0000F6490000}"/>
    <cellStyle name="Normal 44 2 2 2" xfId="18747" xr:uid="{00000000-0005-0000-0000-0000F7490000}"/>
    <cellStyle name="Normal 44 2 2 2 2" xfId="18748" xr:uid="{00000000-0005-0000-0000-0000F8490000}"/>
    <cellStyle name="Normal 44 2 2 2 2 2" xfId="18749" xr:uid="{00000000-0005-0000-0000-0000F9490000}"/>
    <cellStyle name="Normal 44 2 2 2 2 3" xfId="18750" xr:uid="{00000000-0005-0000-0000-0000FA490000}"/>
    <cellStyle name="Normal 44 2 2 2 2 4" xfId="18751" xr:uid="{00000000-0005-0000-0000-0000FB490000}"/>
    <cellStyle name="Normal 44 2 2 2 3" xfId="18752" xr:uid="{00000000-0005-0000-0000-0000FC490000}"/>
    <cellStyle name="Normal 44 2 2 2 4" xfId="18753" xr:uid="{00000000-0005-0000-0000-0000FD490000}"/>
    <cellStyle name="Normal 44 2 2 2 5" xfId="18754" xr:uid="{00000000-0005-0000-0000-0000FE490000}"/>
    <cellStyle name="Normal 44 2 2 3" xfId="18755" xr:uid="{00000000-0005-0000-0000-0000FF490000}"/>
    <cellStyle name="Normal 44 2 2 3 2" xfId="18756" xr:uid="{00000000-0005-0000-0000-0000004A0000}"/>
    <cellStyle name="Normal 44 2 2 3 3" xfId="18757" xr:uid="{00000000-0005-0000-0000-0000014A0000}"/>
    <cellStyle name="Normal 44 2 2 3 4" xfId="18758" xr:uid="{00000000-0005-0000-0000-0000024A0000}"/>
    <cellStyle name="Normal 44 2 2 4" xfId="18759" xr:uid="{00000000-0005-0000-0000-0000034A0000}"/>
    <cellStyle name="Normal 44 2 2 5" xfId="18760" xr:uid="{00000000-0005-0000-0000-0000044A0000}"/>
    <cellStyle name="Normal 44 2 2 6" xfId="18761" xr:uid="{00000000-0005-0000-0000-0000054A0000}"/>
    <cellStyle name="Normal 44 3" xfId="18762" xr:uid="{00000000-0005-0000-0000-0000064A0000}"/>
    <cellStyle name="Normal 44 3 2" xfId="18763" xr:uid="{00000000-0005-0000-0000-0000074A0000}"/>
    <cellStyle name="Normal 44 3 2 2" xfId="18764" xr:uid="{00000000-0005-0000-0000-0000084A0000}"/>
    <cellStyle name="Normal 44 3 2 2 2" xfId="18765" xr:uid="{00000000-0005-0000-0000-0000094A0000}"/>
    <cellStyle name="Normal 44 3 2 2 3" xfId="18766" xr:uid="{00000000-0005-0000-0000-00000A4A0000}"/>
    <cellStyle name="Normal 44 3 2 2 4" xfId="18767" xr:uid="{00000000-0005-0000-0000-00000B4A0000}"/>
    <cellStyle name="Normal 44 3 2 3" xfId="18768" xr:uid="{00000000-0005-0000-0000-00000C4A0000}"/>
    <cellStyle name="Normal 44 3 2 4" xfId="18769" xr:uid="{00000000-0005-0000-0000-00000D4A0000}"/>
    <cellStyle name="Normal 44 3 2 5" xfId="18770" xr:uid="{00000000-0005-0000-0000-00000E4A0000}"/>
    <cellStyle name="Normal 44 3 3" xfId="18771" xr:uid="{00000000-0005-0000-0000-00000F4A0000}"/>
    <cellStyle name="Normal 44 3 3 2" xfId="18772" xr:uid="{00000000-0005-0000-0000-0000104A0000}"/>
    <cellStyle name="Normal 44 3 3 3" xfId="18773" xr:uid="{00000000-0005-0000-0000-0000114A0000}"/>
    <cellStyle name="Normal 44 3 3 4" xfId="18774" xr:uid="{00000000-0005-0000-0000-0000124A0000}"/>
    <cellStyle name="Normal 44 3 4" xfId="18775" xr:uid="{00000000-0005-0000-0000-0000134A0000}"/>
    <cellStyle name="Normal 44 3 5" xfId="18776" xr:uid="{00000000-0005-0000-0000-0000144A0000}"/>
    <cellStyle name="Normal 44 3 6" xfId="18777" xr:uid="{00000000-0005-0000-0000-0000154A0000}"/>
    <cellStyle name="Normal 44 4" xfId="18778" xr:uid="{00000000-0005-0000-0000-0000164A0000}"/>
    <cellStyle name="Normal 44 4 2" xfId="18779" xr:uid="{00000000-0005-0000-0000-0000174A0000}"/>
    <cellStyle name="Normal 44 4 2 2" xfId="18780" xr:uid="{00000000-0005-0000-0000-0000184A0000}"/>
    <cellStyle name="Normal 44 4 2 2 2" xfId="18781" xr:uid="{00000000-0005-0000-0000-0000194A0000}"/>
    <cellStyle name="Normal 44 4 2 2 3" xfId="18782" xr:uid="{00000000-0005-0000-0000-00001A4A0000}"/>
    <cellStyle name="Normal 44 4 2 2 4" xfId="18783" xr:uid="{00000000-0005-0000-0000-00001B4A0000}"/>
    <cellStyle name="Normal 44 4 2 3" xfId="18784" xr:uid="{00000000-0005-0000-0000-00001C4A0000}"/>
    <cellStyle name="Normal 44 4 2 4" xfId="18785" xr:uid="{00000000-0005-0000-0000-00001D4A0000}"/>
    <cellStyle name="Normal 44 4 2 5" xfId="18786" xr:uid="{00000000-0005-0000-0000-00001E4A0000}"/>
    <cellStyle name="Normal 44 4 3" xfId="18787" xr:uid="{00000000-0005-0000-0000-00001F4A0000}"/>
    <cellStyle name="Normal 44 4 3 2" xfId="18788" xr:uid="{00000000-0005-0000-0000-0000204A0000}"/>
    <cellStyle name="Normal 44 4 3 3" xfId="18789" xr:uid="{00000000-0005-0000-0000-0000214A0000}"/>
    <cellStyle name="Normal 44 4 3 4" xfId="18790" xr:uid="{00000000-0005-0000-0000-0000224A0000}"/>
    <cellStyle name="Normal 44 4 4" xfId="18791" xr:uid="{00000000-0005-0000-0000-0000234A0000}"/>
    <cellStyle name="Normal 44 4 5" xfId="18792" xr:uid="{00000000-0005-0000-0000-0000244A0000}"/>
    <cellStyle name="Normal 44 4 6" xfId="18793" xr:uid="{00000000-0005-0000-0000-0000254A0000}"/>
    <cellStyle name="Normal 44 5" xfId="18794" xr:uid="{00000000-0005-0000-0000-0000264A0000}"/>
    <cellStyle name="Normal 44 5 2" xfId="18795" xr:uid="{00000000-0005-0000-0000-0000274A0000}"/>
    <cellStyle name="Normal 44 5 2 2" xfId="18796" xr:uid="{00000000-0005-0000-0000-0000284A0000}"/>
    <cellStyle name="Normal 44 5 2 2 2" xfId="18797" xr:uid="{00000000-0005-0000-0000-0000294A0000}"/>
    <cellStyle name="Normal 44 5 2 2 3" xfId="18798" xr:uid="{00000000-0005-0000-0000-00002A4A0000}"/>
    <cellStyle name="Normal 44 5 2 2 4" xfId="18799" xr:uid="{00000000-0005-0000-0000-00002B4A0000}"/>
    <cellStyle name="Normal 44 5 2 3" xfId="18800" xr:uid="{00000000-0005-0000-0000-00002C4A0000}"/>
    <cellStyle name="Normal 44 5 2 4" xfId="18801" xr:uid="{00000000-0005-0000-0000-00002D4A0000}"/>
    <cellStyle name="Normal 44 5 2 5" xfId="18802" xr:uid="{00000000-0005-0000-0000-00002E4A0000}"/>
    <cellStyle name="Normal 44 5 3" xfId="18803" xr:uid="{00000000-0005-0000-0000-00002F4A0000}"/>
    <cellStyle name="Normal 44 5 3 2" xfId="18804" xr:uid="{00000000-0005-0000-0000-0000304A0000}"/>
    <cellStyle name="Normal 44 5 3 3" xfId="18805" xr:uid="{00000000-0005-0000-0000-0000314A0000}"/>
    <cellStyle name="Normal 44 5 3 4" xfId="18806" xr:uid="{00000000-0005-0000-0000-0000324A0000}"/>
    <cellStyle name="Normal 44 5 4" xfId="18807" xr:uid="{00000000-0005-0000-0000-0000334A0000}"/>
    <cellStyle name="Normal 44 5 5" xfId="18808" xr:uid="{00000000-0005-0000-0000-0000344A0000}"/>
    <cellStyle name="Normal 44 5 6" xfId="18809" xr:uid="{00000000-0005-0000-0000-0000354A0000}"/>
    <cellStyle name="Normal 45" xfId="18810" xr:uid="{00000000-0005-0000-0000-0000364A0000}"/>
    <cellStyle name="Normal 45 2" xfId="18811" xr:uid="{00000000-0005-0000-0000-0000374A0000}"/>
    <cellStyle name="Normal 45 2 2" xfId="18812" xr:uid="{00000000-0005-0000-0000-0000384A0000}"/>
    <cellStyle name="Normal 45 2 2 2" xfId="18813" xr:uid="{00000000-0005-0000-0000-0000394A0000}"/>
    <cellStyle name="Normal 45 2 2 3" xfId="18814" xr:uid="{00000000-0005-0000-0000-00003A4A0000}"/>
    <cellStyle name="Normal 45 2 2 4" xfId="18815" xr:uid="{00000000-0005-0000-0000-00003B4A0000}"/>
    <cellStyle name="Normal 45 2 3" xfId="18816" xr:uid="{00000000-0005-0000-0000-00003C4A0000}"/>
    <cellStyle name="Normal 45 2 4" xfId="18817" xr:uid="{00000000-0005-0000-0000-00003D4A0000}"/>
    <cellStyle name="Normal 45 2 5" xfId="18818" xr:uid="{00000000-0005-0000-0000-00003E4A0000}"/>
    <cellStyle name="Normal 45 3" xfId="18819" xr:uid="{00000000-0005-0000-0000-00003F4A0000}"/>
    <cellStyle name="Normal 45 4" xfId="18820" xr:uid="{00000000-0005-0000-0000-0000404A0000}"/>
    <cellStyle name="Normal 45 4 2" xfId="18821" xr:uid="{00000000-0005-0000-0000-0000414A0000}"/>
    <cellStyle name="Normal 45 4 3" xfId="18822" xr:uid="{00000000-0005-0000-0000-0000424A0000}"/>
    <cellStyle name="Normal 45 4 4" xfId="18823" xr:uid="{00000000-0005-0000-0000-0000434A0000}"/>
    <cellStyle name="Normal 45 5" xfId="18824" xr:uid="{00000000-0005-0000-0000-0000444A0000}"/>
    <cellStyle name="Normal 45 6" xfId="18825" xr:uid="{00000000-0005-0000-0000-0000454A0000}"/>
    <cellStyle name="Normal 45 7" xfId="18826" xr:uid="{00000000-0005-0000-0000-0000464A0000}"/>
    <cellStyle name="Normal 46" xfId="18827" xr:uid="{00000000-0005-0000-0000-0000474A0000}"/>
    <cellStyle name="Normal 46 2" xfId="18828" xr:uid="{00000000-0005-0000-0000-0000484A0000}"/>
    <cellStyle name="Normal 46 2 2" xfId="18829" xr:uid="{00000000-0005-0000-0000-0000494A0000}"/>
    <cellStyle name="Normal 46 2 2 2" xfId="18830" xr:uid="{00000000-0005-0000-0000-00004A4A0000}"/>
    <cellStyle name="Normal 46 2 2 3" xfId="18831" xr:uid="{00000000-0005-0000-0000-00004B4A0000}"/>
    <cellStyle name="Normal 46 2 2 4" xfId="18832" xr:uid="{00000000-0005-0000-0000-00004C4A0000}"/>
    <cellStyle name="Normal 46 2 3" xfId="18833" xr:uid="{00000000-0005-0000-0000-00004D4A0000}"/>
    <cellStyle name="Normal 46 2 4" xfId="18834" xr:uid="{00000000-0005-0000-0000-00004E4A0000}"/>
    <cellStyle name="Normal 46 2 5" xfId="18835" xr:uid="{00000000-0005-0000-0000-00004F4A0000}"/>
    <cellStyle name="Normal 46 3" xfId="18836" xr:uid="{00000000-0005-0000-0000-0000504A0000}"/>
    <cellStyle name="Normal 46 4" xfId="18837" xr:uid="{00000000-0005-0000-0000-0000514A0000}"/>
    <cellStyle name="Normal 46 4 2" xfId="18838" xr:uid="{00000000-0005-0000-0000-0000524A0000}"/>
    <cellStyle name="Normal 46 4 3" xfId="18839" xr:uid="{00000000-0005-0000-0000-0000534A0000}"/>
    <cellStyle name="Normal 46 4 4" xfId="18840" xr:uid="{00000000-0005-0000-0000-0000544A0000}"/>
    <cellStyle name="Normal 46 5" xfId="18841" xr:uid="{00000000-0005-0000-0000-0000554A0000}"/>
    <cellStyle name="Normal 46 6" xfId="18842" xr:uid="{00000000-0005-0000-0000-0000564A0000}"/>
    <cellStyle name="Normal 46 7" xfId="18843" xr:uid="{00000000-0005-0000-0000-0000574A0000}"/>
    <cellStyle name="Normal 47" xfId="18844" xr:uid="{00000000-0005-0000-0000-0000584A0000}"/>
    <cellStyle name="Normal 47 2" xfId="18845" xr:uid="{00000000-0005-0000-0000-0000594A0000}"/>
    <cellStyle name="Normal 47 2 2" xfId="18846" xr:uid="{00000000-0005-0000-0000-00005A4A0000}"/>
    <cellStyle name="Normal 47 2 2 2" xfId="18847" xr:uid="{00000000-0005-0000-0000-00005B4A0000}"/>
    <cellStyle name="Normal 47 2 2 3" xfId="18848" xr:uid="{00000000-0005-0000-0000-00005C4A0000}"/>
    <cellStyle name="Normal 47 2 2 4" xfId="18849" xr:uid="{00000000-0005-0000-0000-00005D4A0000}"/>
    <cellStyle name="Normal 47 2 3" xfId="18850" xr:uid="{00000000-0005-0000-0000-00005E4A0000}"/>
    <cellStyle name="Normal 47 2 4" xfId="18851" xr:uid="{00000000-0005-0000-0000-00005F4A0000}"/>
    <cellStyle name="Normal 47 2 5" xfId="18852" xr:uid="{00000000-0005-0000-0000-0000604A0000}"/>
    <cellStyle name="Normal 47 3" xfId="18853" xr:uid="{00000000-0005-0000-0000-0000614A0000}"/>
    <cellStyle name="Normal 47 4" xfId="18854" xr:uid="{00000000-0005-0000-0000-0000624A0000}"/>
    <cellStyle name="Normal 47 4 2" xfId="18855" xr:uid="{00000000-0005-0000-0000-0000634A0000}"/>
    <cellStyle name="Normal 47 4 3" xfId="18856" xr:uid="{00000000-0005-0000-0000-0000644A0000}"/>
    <cellStyle name="Normal 47 4 4" xfId="18857" xr:uid="{00000000-0005-0000-0000-0000654A0000}"/>
    <cellStyle name="Normal 47 5" xfId="18858" xr:uid="{00000000-0005-0000-0000-0000664A0000}"/>
    <cellStyle name="Normal 47 6" xfId="18859" xr:uid="{00000000-0005-0000-0000-0000674A0000}"/>
    <cellStyle name="Normal 47 7" xfId="18860" xr:uid="{00000000-0005-0000-0000-0000684A0000}"/>
    <cellStyle name="Normal 48" xfId="18861" xr:uid="{00000000-0005-0000-0000-0000694A0000}"/>
    <cellStyle name="Normal 48 2" xfId="18862" xr:uid="{00000000-0005-0000-0000-00006A4A0000}"/>
    <cellStyle name="Normal 48 2 2" xfId="18863" xr:uid="{00000000-0005-0000-0000-00006B4A0000}"/>
    <cellStyle name="Normal 48 2 2 2" xfId="18864" xr:uid="{00000000-0005-0000-0000-00006C4A0000}"/>
    <cellStyle name="Normal 48 2 2 3" xfId="18865" xr:uid="{00000000-0005-0000-0000-00006D4A0000}"/>
    <cellStyle name="Normal 48 2 2 4" xfId="18866" xr:uid="{00000000-0005-0000-0000-00006E4A0000}"/>
    <cellStyle name="Normal 48 2 3" xfId="18867" xr:uid="{00000000-0005-0000-0000-00006F4A0000}"/>
    <cellStyle name="Normal 48 2 4" xfId="18868" xr:uid="{00000000-0005-0000-0000-0000704A0000}"/>
    <cellStyle name="Normal 48 2 5" xfId="18869" xr:uid="{00000000-0005-0000-0000-0000714A0000}"/>
    <cellStyle name="Normal 48 3" xfId="18870" xr:uid="{00000000-0005-0000-0000-0000724A0000}"/>
    <cellStyle name="Normal 48 4" xfId="18871" xr:uid="{00000000-0005-0000-0000-0000734A0000}"/>
    <cellStyle name="Normal 48 4 2" xfId="18872" xr:uid="{00000000-0005-0000-0000-0000744A0000}"/>
    <cellStyle name="Normal 48 4 3" xfId="18873" xr:uid="{00000000-0005-0000-0000-0000754A0000}"/>
    <cellStyle name="Normal 48 4 4" xfId="18874" xr:uid="{00000000-0005-0000-0000-0000764A0000}"/>
    <cellStyle name="Normal 48 5" xfId="18875" xr:uid="{00000000-0005-0000-0000-0000774A0000}"/>
    <cellStyle name="Normal 48 6" xfId="18876" xr:uid="{00000000-0005-0000-0000-0000784A0000}"/>
    <cellStyle name="Normal 48 7" xfId="18877" xr:uid="{00000000-0005-0000-0000-0000794A0000}"/>
    <cellStyle name="Normal 49" xfId="18878" xr:uid="{00000000-0005-0000-0000-00007A4A0000}"/>
    <cellStyle name="Normal 49 2" xfId="18879" xr:uid="{00000000-0005-0000-0000-00007B4A0000}"/>
    <cellStyle name="Normal 49 2 2" xfId="18880" xr:uid="{00000000-0005-0000-0000-00007C4A0000}"/>
    <cellStyle name="Normal 49 2 2 2" xfId="18881" xr:uid="{00000000-0005-0000-0000-00007D4A0000}"/>
    <cellStyle name="Normal 49 2 2 3" xfId="18882" xr:uid="{00000000-0005-0000-0000-00007E4A0000}"/>
    <cellStyle name="Normal 49 2 2 4" xfId="18883" xr:uid="{00000000-0005-0000-0000-00007F4A0000}"/>
    <cellStyle name="Normal 49 2 3" xfId="18884" xr:uid="{00000000-0005-0000-0000-0000804A0000}"/>
    <cellStyle name="Normal 49 2 4" xfId="18885" xr:uid="{00000000-0005-0000-0000-0000814A0000}"/>
    <cellStyle name="Normal 49 2 5" xfId="18886" xr:uid="{00000000-0005-0000-0000-0000824A0000}"/>
    <cellStyle name="Normal 49 3" xfId="18887" xr:uid="{00000000-0005-0000-0000-0000834A0000}"/>
    <cellStyle name="Normal 49 4" xfId="18888" xr:uid="{00000000-0005-0000-0000-0000844A0000}"/>
    <cellStyle name="Normal 49 4 2" xfId="18889" xr:uid="{00000000-0005-0000-0000-0000854A0000}"/>
    <cellStyle name="Normal 49 4 3" xfId="18890" xr:uid="{00000000-0005-0000-0000-0000864A0000}"/>
    <cellStyle name="Normal 49 4 4" xfId="18891" xr:uid="{00000000-0005-0000-0000-0000874A0000}"/>
    <cellStyle name="Normal 49 5" xfId="18892" xr:uid="{00000000-0005-0000-0000-0000884A0000}"/>
    <cellStyle name="Normal 49 6" xfId="18893" xr:uid="{00000000-0005-0000-0000-0000894A0000}"/>
    <cellStyle name="Normal 49 7" xfId="18894" xr:uid="{00000000-0005-0000-0000-00008A4A0000}"/>
    <cellStyle name="Normal 5" xfId="18895" xr:uid="{00000000-0005-0000-0000-00008B4A0000}"/>
    <cellStyle name="Normal 5 10" xfId="18896" xr:uid="{00000000-0005-0000-0000-00008C4A0000}"/>
    <cellStyle name="Normal 5 10 2" xfId="18897" xr:uid="{00000000-0005-0000-0000-00008D4A0000}"/>
    <cellStyle name="Normal 5 100" xfId="18898" xr:uid="{00000000-0005-0000-0000-00008E4A0000}"/>
    <cellStyle name="Normal 5 101" xfId="18899" xr:uid="{00000000-0005-0000-0000-00008F4A0000}"/>
    <cellStyle name="Normal 5 102" xfId="18900" xr:uid="{00000000-0005-0000-0000-0000904A0000}"/>
    <cellStyle name="Normal 5 103" xfId="18901" xr:uid="{00000000-0005-0000-0000-0000914A0000}"/>
    <cellStyle name="Normal 5 104" xfId="18902" xr:uid="{00000000-0005-0000-0000-0000924A0000}"/>
    <cellStyle name="Normal 5 105" xfId="18903" xr:uid="{00000000-0005-0000-0000-0000934A0000}"/>
    <cellStyle name="Normal 5 106" xfId="18904" xr:uid="{00000000-0005-0000-0000-0000944A0000}"/>
    <cellStyle name="Normal 5 107" xfId="18905" xr:uid="{00000000-0005-0000-0000-0000954A0000}"/>
    <cellStyle name="Normal 5 108" xfId="18906" xr:uid="{00000000-0005-0000-0000-0000964A0000}"/>
    <cellStyle name="Normal 5 109" xfId="18907" xr:uid="{00000000-0005-0000-0000-0000974A0000}"/>
    <cellStyle name="Normal 5 11" xfId="18908" xr:uid="{00000000-0005-0000-0000-0000984A0000}"/>
    <cellStyle name="Normal 5 11 2" xfId="18909" xr:uid="{00000000-0005-0000-0000-0000994A0000}"/>
    <cellStyle name="Normal 5 11 3" xfId="18910" xr:uid="{00000000-0005-0000-0000-00009A4A0000}"/>
    <cellStyle name="Normal 5 11 3 2" xfId="18911" xr:uid="{00000000-0005-0000-0000-00009B4A0000}"/>
    <cellStyle name="Normal 5 11 3 3" xfId="18912" xr:uid="{00000000-0005-0000-0000-00009C4A0000}"/>
    <cellStyle name="Normal 5 11 3 4" xfId="18913" xr:uid="{00000000-0005-0000-0000-00009D4A0000}"/>
    <cellStyle name="Normal 5 110" xfId="18914" xr:uid="{00000000-0005-0000-0000-00009E4A0000}"/>
    <cellStyle name="Normal 5 111" xfId="18915" xr:uid="{00000000-0005-0000-0000-00009F4A0000}"/>
    <cellStyle name="Normal 5 112" xfId="18916" xr:uid="{00000000-0005-0000-0000-0000A04A0000}"/>
    <cellStyle name="Normal 5 113" xfId="18917" xr:uid="{00000000-0005-0000-0000-0000A14A0000}"/>
    <cellStyle name="Normal 5 12" xfId="18918" xr:uid="{00000000-0005-0000-0000-0000A24A0000}"/>
    <cellStyle name="Normal 5 12 2" xfId="18919" xr:uid="{00000000-0005-0000-0000-0000A34A0000}"/>
    <cellStyle name="Normal 5 12 3" xfId="18920" xr:uid="{00000000-0005-0000-0000-0000A44A0000}"/>
    <cellStyle name="Normal 5 12 3 2" xfId="18921" xr:uid="{00000000-0005-0000-0000-0000A54A0000}"/>
    <cellStyle name="Normal 5 12 3 3" xfId="18922" xr:uid="{00000000-0005-0000-0000-0000A64A0000}"/>
    <cellStyle name="Normal 5 12 3 4" xfId="18923" xr:uid="{00000000-0005-0000-0000-0000A74A0000}"/>
    <cellStyle name="Normal 5 13" xfId="18924" xr:uid="{00000000-0005-0000-0000-0000A84A0000}"/>
    <cellStyle name="Normal 5 13 2" xfId="18925" xr:uid="{00000000-0005-0000-0000-0000A94A0000}"/>
    <cellStyle name="Normal 5 13 3" xfId="18926" xr:uid="{00000000-0005-0000-0000-0000AA4A0000}"/>
    <cellStyle name="Normal 5 13 4" xfId="18927" xr:uid="{00000000-0005-0000-0000-0000AB4A0000}"/>
    <cellStyle name="Normal 5 13 5" xfId="18928" xr:uid="{00000000-0005-0000-0000-0000AC4A0000}"/>
    <cellStyle name="Normal 5 14" xfId="18929" xr:uid="{00000000-0005-0000-0000-0000AD4A0000}"/>
    <cellStyle name="Normal 5 14 2" xfId="18930" xr:uid="{00000000-0005-0000-0000-0000AE4A0000}"/>
    <cellStyle name="Normal 5 15" xfId="18931" xr:uid="{00000000-0005-0000-0000-0000AF4A0000}"/>
    <cellStyle name="Normal 5 15 2" xfId="18932" xr:uid="{00000000-0005-0000-0000-0000B04A0000}"/>
    <cellStyle name="Normal 5 16" xfId="18933" xr:uid="{00000000-0005-0000-0000-0000B14A0000}"/>
    <cellStyle name="Normal 5 16 2" xfId="18934" xr:uid="{00000000-0005-0000-0000-0000B24A0000}"/>
    <cellStyle name="Normal 5 17" xfId="18935" xr:uid="{00000000-0005-0000-0000-0000B34A0000}"/>
    <cellStyle name="Normal 5 17 2" xfId="18936" xr:uid="{00000000-0005-0000-0000-0000B44A0000}"/>
    <cellStyle name="Normal 5 18" xfId="18937" xr:uid="{00000000-0005-0000-0000-0000B54A0000}"/>
    <cellStyle name="Normal 5 18 2" xfId="18938" xr:uid="{00000000-0005-0000-0000-0000B64A0000}"/>
    <cellStyle name="Normal 5 19" xfId="18939" xr:uid="{00000000-0005-0000-0000-0000B74A0000}"/>
    <cellStyle name="Normal 5 19 2" xfId="18940" xr:uid="{00000000-0005-0000-0000-0000B84A0000}"/>
    <cellStyle name="Normal 5 2" xfId="18941" xr:uid="{00000000-0005-0000-0000-0000B94A0000}"/>
    <cellStyle name="Normal 5 2 2" xfId="18942" xr:uid="{00000000-0005-0000-0000-0000BA4A0000}"/>
    <cellStyle name="Normal 5 2 2 2" xfId="18943" xr:uid="{00000000-0005-0000-0000-0000BB4A0000}"/>
    <cellStyle name="Normal 5 2 2 3" xfId="18944" xr:uid="{00000000-0005-0000-0000-0000BC4A0000}"/>
    <cellStyle name="Normal 5 2 3" xfId="18945" xr:uid="{00000000-0005-0000-0000-0000BD4A0000}"/>
    <cellStyle name="Normal 5 2 3 2" xfId="18946" xr:uid="{00000000-0005-0000-0000-0000BE4A0000}"/>
    <cellStyle name="Normal 5 2 4" xfId="18947" xr:uid="{00000000-0005-0000-0000-0000BF4A0000}"/>
    <cellStyle name="Normal 5 20" xfId="18948" xr:uid="{00000000-0005-0000-0000-0000C04A0000}"/>
    <cellStyle name="Normal 5 20 2" xfId="18949" xr:uid="{00000000-0005-0000-0000-0000C14A0000}"/>
    <cellStyle name="Normal 5 21" xfId="18950" xr:uid="{00000000-0005-0000-0000-0000C24A0000}"/>
    <cellStyle name="Normal 5 21 2" xfId="18951" xr:uid="{00000000-0005-0000-0000-0000C34A0000}"/>
    <cellStyle name="Normal 5 22" xfId="18952" xr:uid="{00000000-0005-0000-0000-0000C44A0000}"/>
    <cellStyle name="Normal 5 22 2" xfId="18953" xr:uid="{00000000-0005-0000-0000-0000C54A0000}"/>
    <cellStyle name="Normal 5 23" xfId="18954" xr:uid="{00000000-0005-0000-0000-0000C64A0000}"/>
    <cellStyle name="Normal 5 23 2" xfId="18955" xr:uid="{00000000-0005-0000-0000-0000C74A0000}"/>
    <cellStyle name="Normal 5 24" xfId="18956" xr:uid="{00000000-0005-0000-0000-0000C84A0000}"/>
    <cellStyle name="Normal 5 24 2" xfId="18957" xr:uid="{00000000-0005-0000-0000-0000C94A0000}"/>
    <cellStyle name="Normal 5 25" xfId="18958" xr:uid="{00000000-0005-0000-0000-0000CA4A0000}"/>
    <cellStyle name="Normal 5 25 2" xfId="18959" xr:uid="{00000000-0005-0000-0000-0000CB4A0000}"/>
    <cellStyle name="Normal 5 26" xfId="18960" xr:uid="{00000000-0005-0000-0000-0000CC4A0000}"/>
    <cellStyle name="Normal 5 26 2" xfId="18961" xr:uid="{00000000-0005-0000-0000-0000CD4A0000}"/>
    <cellStyle name="Normal 5 27" xfId="18962" xr:uid="{00000000-0005-0000-0000-0000CE4A0000}"/>
    <cellStyle name="Normal 5 27 2" xfId="18963" xr:uid="{00000000-0005-0000-0000-0000CF4A0000}"/>
    <cellStyle name="Normal 5 28" xfId="18964" xr:uid="{00000000-0005-0000-0000-0000D04A0000}"/>
    <cellStyle name="Normal 5 28 2" xfId="18965" xr:uid="{00000000-0005-0000-0000-0000D14A0000}"/>
    <cellStyle name="Normal 5 29" xfId="18966" xr:uid="{00000000-0005-0000-0000-0000D24A0000}"/>
    <cellStyle name="Normal 5 29 2" xfId="18967" xr:uid="{00000000-0005-0000-0000-0000D34A0000}"/>
    <cellStyle name="Normal 5 3" xfId="18968" xr:uid="{00000000-0005-0000-0000-0000D44A0000}"/>
    <cellStyle name="Normal 5 3 2" xfId="18969" xr:uid="{00000000-0005-0000-0000-0000D54A0000}"/>
    <cellStyle name="Normal 5 3 2 2" xfId="18970" xr:uid="{00000000-0005-0000-0000-0000D64A0000}"/>
    <cellStyle name="Normal 5 3 2 2 2" xfId="18971" xr:uid="{00000000-0005-0000-0000-0000D74A0000}"/>
    <cellStyle name="Normal 5 3 2 2 3" xfId="18972" xr:uid="{00000000-0005-0000-0000-0000D84A0000}"/>
    <cellStyle name="Normal 5 3 2 2 3 2" xfId="18973" xr:uid="{00000000-0005-0000-0000-0000D94A0000}"/>
    <cellStyle name="Normal 5 3 2 2 3 3" xfId="18974" xr:uid="{00000000-0005-0000-0000-0000DA4A0000}"/>
    <cellStyle name="Normal 5 3 2 2 3 4" xfId="18975" xr:uid="{00000000-0005-0000-0000-0000DB4A0000}"/>
    <cellStyle name="Normal 5 3 2 2 4" xfId="18976" xr:uid="{00000000-0005-0000-0000-0000DC4A0000}"/>
    <cellStyle name="Normal 5 3 2 2 5" xfId="18977" xr:uid="{00000000-0005-0000-0000-0000DD4A0000}"/>
    <cellStyle name="Normal 5 3 2 2 6" xfId="18978" xr:uid="{00000000-0005-0000-0000-0000DE4A0000}"/>
    <cellStyle name="Normal 5 3 2 3" xfId="18979" xr:uid="{00000000-0005-0000-0000-0000DF4A0000}"/>
    <cellStyle name="Normal 5 3 2 4" xfId="18980" xr:uid="{00000000-0005-0000-0000-0000E04A0000}"/>
    <cellStyle name="Normal 5 3 2 4 2" xfId="18981" xr:uid="{00000000-0005-0000-0000-0000E14A0000}"/>
    <cellStyle name="Normal 5 3 2 4 3" xfId="18982" xr:uid="{00000000-0005-0000-0000-0000E24A0000}"/>
    <cellStyle name="Normal 5 3 2 4 4" xfId="18983" xr:uid="{00000000-0005-0000-0000-0000E34A0000}"/>
    <cellStyle name="Normal 5 3 2 5" xfId="18984" xr:uid="{00000000-0005-0000-0000-0000E44A0000}"/>
    <cellStyle name="Normal 5 3 2 6" xfId="18985" xr:uid="{00000000-0005-0000-0000-0000E54A0000}"/>
    <cellStyle name="Normal 5 3 2 7" xfId="18986" xr:uid="{00000000-0005-0000-0000-0000E64A0000}"/>
    <cellStyle name="Normal 5 3 3" xfId="18987" xr:uid="{00000000-0005-0000-0000-0000E74A0000}"/>
    <cellStyle name="Normal 5 3 3 2" xfId="18988" xr:uid="{00000000-0005-0000-0000-0000E84A0000}"/>
    <cellStyle name="Normal 5 3 3 2 2" xfId="18989" xr:uid="{00000000-0005-0000-0000-0000E94A0000}"/>
    <cellStyle name="Normal 5 3 3 2 2 2" xfId="18990" xr:uid="{00000000-0005-0000-0000-0000EA4A0000}"/>
    <cellStyle name="Normal 5 3 3 2 2 3" xfId="18991" xr:uid="{00000000-0005-0000-0000-0000EB4A0000}"/>
    <cellStyle name="Normal 5 3 3 2 2 4" xfId="18992" xr:uid="{00000000-0005-0000-0000-0000EC4A0000}"/>
    <cellStyle name="Normal 5 3 3 2 3" xfId="18993" xr:uid="{00000000-0005-0000-0000-0000ED4A0000}"/>
    <cellStyle name="Normal 5 3 3 2 4" xfId="18994" xr:uid="{00000000-0005-0000-0000-0000EE4A0000}"/>
    <cellStyle name="Normal 5 3 3 2 5" xfId="18995" xr:uid="{00000000-0005-0000-0000-0000EF4A0000}"/>
    <cellStyle name="Normal 5 3 3 3" xfId="18996" xr:uid="{00000000-0005-0000-0000-0000F04A0000}"/>
    <cellStyle name="Normal 5 3 3 4" xfId="18997" xr:uid="{00000000-0005-0000-0000-0000F14A0000}"/>
    <cellStyle name="Normal 5 3 3 4 2" xfId="18998" xr:uid="{00000000-0005-0000-0000-0000F24A0000}"/>
    <cellStyle name="Normal 5 3 3 4 3" xfId="18999" xr:uid="{00000000-0005-0000-0000-0000F34A0000}"/>
    <cellStyle name="Normal 5 3 3 4 4" xfId="19000" xr:uid="{00000000-0005-0000-0000-0000F44A0000}"/>
    <cellStyle name="Normal 5 3 3 5" xfId="19001" xr:uid="{00000000-0005-0000-0000-0000F54A0000}"/>
    <cellStyle name="Normal 5 3 3 6" xfId="19002" xr:uid="{00000000-0005-0000-0000-0000F64A0000}"/>
    <cellStyle name="Normal 5 3 3 7" xfId="19003" xr:uid="{00000000-0005-0000-0000-0000F74A0000}"/>
    <cellStyle name="Normal 5 3 4" xfId="19004" xr:uid="{00000000-0005-0000-0000-0000F84A0000}"/>
    <cellStyle name="Normal 5 30" xfId="19005" xr:uid="{00000000-0005-0000-0000-0000F94A0000}"/>
    <cellStyle name="Normal 5 30 2" xfId="19006" xr:uid="{00000000-0005-0000-0000-0000FA4A0000}"/>
    <cellStyle name="Normal 5 31" xfId="19007" xr:uid="{00000000-0005-0000-0000-0000FB4A0000}"/>
    <cellStyle name="Normal 5 31 2" xfId="19008" xr:uid="{00000000-0005-0000-0000-0000FC4A0000}"/>
    <cellStyle name="Normal 5 32" xfId="19009" xr:uid="{00000000-0005-0000-0000-0000FD4A0000}"/>
    <cellStyle name="Normal 5 32 2" xfId="19010" xr:uid="{00000000-0005-0000-0000-0000FE4A0000}"/>
    <cellStyle name="Normal 5 33" xfId="19011" xr:uid="{00000000-0005-0000-0000-0000FF4A0000}"/>
    <cellStyle name="Normal 5 33 2" xfId="19012" xr:uid="{00000000-0005-0000-0000-0000004B0000}"/>
    <cellStyle name="Normal 5 34" xfId="19013" xr:uid="{00000000-0005-0000-0000-0000014B0000}"/>
    <cellStyle name="Normal 5 34 2" xfId="19014" xr:uid="{00000000-0005-0000-0000-0000024B0000}"/>
    <cellStyle name="Normal 5 35" xfId="19015" xr:uid="{00000000-0005-0000-0000-0000034B0000}"/>
    <cellStyle name="Normal 5 35 2" xfId="19016" xr:uid="{00000000-0005-0000-0000-0000044B0000}"/>
    <cellStyle name="Normal 5 36" xfId="19017" xr:uid="{00000000-0005-0000-0000-0000054B0000}"/>
    <cellStyle name="Normal 5 36 2" xfId="19018" xr:uid="{00000000-0005-0000-0000-0000064B0000}"/>
    <cellStyle name="Normal 5 37" xfId="19019" xr:uid="{00000000-0005-0000-0000-0000074B0000}"/>
    <cellStyle name="Normal 5 37 2" xfId="19020" xr:uid="{00000000-0005-0000-0000-0000084B0000}"/>
    <cellStyle name="Normal 5 38" xfId="19021" xr:uid="{00000000-0005-0000-0000-0000094B0000}"/>
    <cellStyle name="Normal 5 38 2" xfId="19022" xr:uid="{00000000-0005-0000-0000-00000A4B0000}"/>
    <cellStyle name="Normal 5 39" xfId="19023" xr:uid="{00000000-0005-0000-0000-00000B4B0000}"/>
    <cellStyle name="Normal 5 39 2" xfId="19024" xr:uid="{00000000-0005-0000-0000-00000C4B0000}"/>
    <cellStyle name="Normal 5 4" xfId="19025" xr:uid="{00000000-0005-0000-0000-00000D4B0000}"/>
    <cellStyle name="Normal 5 4 2" xfId="19026" xr:uid="{00000000-0005-0000-0000-00000E4B0000}"/>
    <cellStyle name="Normal 5 4 2 2" xfId="19027" xr:uid="{00000000-0005-0000-0000-00000F4B0000}"/>
    <cellStyle name="Normal 5 4 2 2 2" xfId="19028" xr:uid="{00000000-0005-0000-0000-0000104B0000}"/>
    <cellStyle name="Normal 5 4 2 2 2 2" xfId="19029" xr:uid="{00000000-0005-0000-0000-0000114B0000}"/>
    <cellStyle name="Normal 5 4 2 2 2 3" xfId="19030" xr:uid="{00000000-0005-0000-0000-0000124B0000}"/>
    <cellStyle name="Normal 5 4 2 2 2 4" xfId="19031" xr:uid="{00000000-0005-0000-0000-0000134B0000}"/>
    <cellStyle name="Normal 5 4 2 2 3" xfId="19032" xr:uid="{00000000-0005-0000-0000-0000144B0000}"/>
    <cellStyle name="Normal 5 4 2 2 4" xfId="19033" xr:uid="{00000000-0005-0000-0000-0000154B0000}"/>
    <cellStyle name="Normal 5 4 2 2 5" xfId="19034" xr:uid="{00000000-0005-0000-0000-0000164B0000}"/>
    <cellStyle name="Normal 5 4 2 3" xfId="19035" xr:uid="{00000000-0005-0000-0000-0000174B0000}"/>
    <cellStyle name="Normal 5 4 2 4" xfId="19036" xr:uid="{00000000-0005-0000-0000-0000184B0000}"/>
    <cellStyle name="Normal 5 4 2 4 2" xfId="19037" xr:uid="{00000000-0005-0000-0000-0000194B0000}"/>
    <cellStyle name="Normal 5 4 2 4 3" xfId="19038" xr:uid="{00000000-0005-0000-0000-00001A4B0000}"/>
    <cellStyle name="Normal 5 4 2 4 4" xfId="19039" xr:uid="{00000000-0005-0000-0000-00001B4B0000}"/>
    <cellStyle name="Normal 5 4 2 5" xfId="19040" xr:uid="{00000000-0005-0000-0000-00001C4B0000}"/>
    <cellStyle name="Normal 5 4 2 6" xfId="19041" xr:uid="{00000000-0005-0000-0000-00001D4B0000}"/>
    <cellStyle name="Normal 5 4 2 7" xfId="19042" xr:uid="{00000000-0005-0000-0000-00001E4B0000}"/>
    <cellStyle name="Normal 5 4 3" xfId="19043" xr:uid="{00000000-0005-0000-0000-00001F4B0000}"/>
    <cellStyle name="Normal 5 4 3 2" xfId="19044" xr:uid="{00000000-0005-0000-0000-0000204B0000}"/>
    <cellStyle name="Normal 5 4 3 3" xfId="19045" xr:uid="{00000000-0005-0000-0000-0000214B0000}"/>
    <cellStyle name="Normal 5 4 3 3 2" xfId="19046" xr:uid="{00000000-0005-0000-0000-0000224B0000}"/>
    <cellStyle name="Normal 5 4 3 3 3" xfId="19047" xr:uid="{00000000-0005-0000-0000-0000234B0000}"/>
    <cellStyle name="Normal 5 4 3 3 4" xfId="19048" xr:uid="{00000000-0005-0000-0000-0000244B0000}"/>
    <cellStyle name="Normal 5 4 3 4" xfId="19049" xr:uid="{00000000-0005-0000-0000-0000254B0000}"/>
    <cellStyle name="Normal 5 4 3 5" xfId="19050" xr:uid="{00000000-0005-0000-0000-0000264B0000}"/>
    <cellStyle name="Normal 5 4 3 6" xfId="19051" xr:uid="{00000000-0005-0000-0000-0000274B0000}"/>
    <cellStyle name="Normal 5 4 4" xfId="19052" xr:uid="{00000000-0005-0000-0000-0000284B0000}"/>
    <cellStyle name="Normal 5 4 5" xfId="19053" xr:uid="{00000000-0005-0000-0000-0000294B0000}"/>
    <cellStyle name="Normal 5 4 5 2" xfId="19054" xr:uid="{00000000-0005-0000-0000-00002A4B0000}"/>
    <cellStyle name="Normal 5 4 5 3" xfId="19055" xr:uid="{00000000-0005-0000-0000-00002B4B0000}"/>
    <cellStyle name="Normal 5 4 5 4" xfId="19056" xr:uid="{00000000-0005-0000-0000-00002C4B0000}"/>
    <cellStyle name="Normal 5 4 6" xfId="19057" xr:uid="{00000000-0005-0000-0000-00002D4B0000}"/>
    <cellStyle name="Normal 5 4 7" xfId="19058" xr:uid="{00000000-0005-0000-0000-00002E4B0000}"/>
    <cellStyle name="Normal 5 4 8" xfId="19059" xr:uid="{00000000-0005-0000-0000-00002F4B0000}"/>
    <cellStyle name="Normal 5 40" xfId="19060" xr:uid="{00000000-0005-0000-0000-0000304B0000}"/>
    <cellStyle name="Normal 5 40 2" xfId="19061" xr:uid="{00000000-0005-0000-0000-0000314B0000}"/>
    <cellStyle name="Normal 5 41" xfId="19062" xr:uid="{00000000-0005-0000-0000-0000324B0000}"/>
    <cellStyle name="Normal 5 41 2" xfId="19063" xr:uid="{00000000-0005-0000-0000-0000334B0000}"/>
    <cellStyle name="Normal 5 42" xfId="19064" xr:uid="{00000000-0005-0000-0000-0000344B0000}"/>
    <cellStyle name="Normal 5 42 2" xfId="19065" xr:uid="{00000000-0005-0000-0000-0000354B0000}"/>
    <cellStyle name="Normal 5 43" xfId="19066" xr:uid="{00000000-0005-0000-0000-0000364B0000}"/>
    <cellStyle name="Normal 5 43 2" xfId="19067" xr:uid="{00000000-0005-0000-0000-0000374B0000}"/>
    <cellStyle name="Normal 5 44" xfId="19068" xr:uid="{00000000-0005-0000-0000-0000384B0000}"/>
    <cellStyle name="Normal 5 44 2" xfId="19069" xr:uid="{00000000-0005-0000-0000-0000394B0000}"/>
    <cellStyle name="Normal 5 45" xfId="19070" xr:uid="{00000000-0005-0000-0000-00003A4B0000}"/>
    <cellStyle name="Normal 5 45 2" xfId="19071" xr:uid="{00000000-0005-0000-0000-00003B4B0000}"/>
    <cellStyle name="Normal 5 46" xfId="19072" xr:uid="{00000000-0005-0000-0000-00003C4B0000}"/>
    <cellStyle name="Normal 5 46 2" xfId="19073" xr:uid="{00000000-0005-0000-0000-00003D4B0000}"/>
    <cellStyle name="Normal 5 47" xfId="19074" xr:uid="{00000000-0005-0000-0000-00003E4B0000}"/>
    <cellStyle name="Normal 5 48" xfId="19075" xr:uid="{00000000-0005-0000-0000-00003F4B0000}"/>
    <cellStyle name="Normal 5 49" xfId="19076" xr:uid="{00000000-0005-0000-0000-0000404B0000}"/>
    <cellStyle name="Normal 5 5" xfId="19077" xr:uid="{00000000-0005-0000-0000-0000414B0000}"/>
    <cellStyle name="Normal 5 5 10" xfId="19078" xr:uid="{00000000-0005-0000-0000-0000424B0000}"/>
    <cellStyle name="Normal 5 5 11" xfId="19079" xr:uid="{00000000-0005-0000-0000-0000434B0000}"/>
    <cellStyle name="Normal 5 5 12" xfId="19080" xr:uid="{00000000-0005-0000-0000-0000444B0000}"/>
    <cellStyle name="Normal 5 5 13" xfId="19081" xr:uid="{00000000-0005-0000-0000-0000454B0000}"/>
    <cellStyle name="Normal 5 5 14" xfId="19082" xr:uid="{00000000-0005-0000-0000-0000464B0000}"/>
    <cellStyle name="Normal 5 5 15" xfId="19083" xr:uid="{00000000-0005-0000-0000-0000474B0000}"/>
    <cellStyle name="Normal 5 5 16" xfId="19084" xr:uid="{00000000-0005-0000-0000-0000484B0000}"/>
    <cellStyle name="Normal 5 5 17" xfId="19085" xr:uid="{00000000-0005-0000-0000-0000494B0000}"/>
    <cellStyle name="Normal 5 5 18" xfId="19086" xr:uid="{00000000-0005-0000-0000-00004A4B0000}"/>
    <cellStyle name="Normal 5 5 19" xfId="19087" xr:uid="{00000000-0005-0000-0000-00004B4B0000}"/>
    <cellStyle name="Normal 5 5 2" xfId="19088" xr:uid="{00000000-0005-0000-0000-00004C4B0000}"/>
    <cellStyle name="Normal 5 5 20" xfId="19089" xr:uid="{00000000-0005-0000-0000-00004D4B0000}"/>
    <cellStyle name="Normal 5 5 21" xfId="19090" xr:uid="{00000000-0005-0000-0000-00004E4B0000}"/>
    <cellStyle name="Normal 5 5 22" xfId="19091" xr:uid="{00000000-0005-0000-0000-00004F4B0000}"/>
    <cellStyle name="Normal 5 5 23" xfId="19092" xr:uid="{00000000-0005-0000-0000-0000504B0000}"/>
    <cellStyle name="Normal 5 5 24" xfId="19093" xr:uid="{00000000-0005-0000-0000-0000514B0000}"/>
    <cellStyle name="Normal 5 5 25" xfId="19094" xr:uid="{00000000-0005-0000-0000-0000524B0000}"/>
    <cellStyle name="Normal 5 5 26" xfId="19095" xr:uid="{00000000-0005-0000-0000-0000534B0000}"/>
    <cellStyle name="Normal 5 5 27" xfId="19096" xr:uid="{00000000-0005-0000-0000-0000544B0000}"/>
    <cellStyle name="Normal 5 5 28" xfId="19097" xr:uid="{00000000-0005-0000-0000-0000554B0000}"/>
    <cellStyle name="Normal 5 5 29" xfId="19098" xr:uid="{00000000-0005-0000-0000-0000564B0000}"/>
    <cellStyle name="Normal 5 5 3" xfId="19099" xr:uid="{00000000-0005-0000-0000-0000574B0000}"/>
    <cellStyle name="Normal 5 5 30" xfId="19100" xr:uid="{00000000-0005-0000-0000-0000584B0000}"/>
    <cellStyle name="Normal 5 5 31" xfId="19101" xr:uid="{00000000-0005-0000-0000-0000594B0000}"/>
    <cellStyle name="Normal 5 5 32" xfId="19102" xr:uid="{00000000-0005-0000-0000-00005A4B0000}"/>
    <cellStyle name="Normal 5 5 33" xfId="19103" xr:uid="{00000000-0005-0000-0000-00005B4B0000}"/>
    <cellStyle name="Normal 5 5 34" xfId="19104" xr:uid="{00000000-0005-0000-0000-00005C4B0000}"/>
    <cellStyle name="Normal 5 5 35" xfId="19105" xr:uid="{00000000-0005-0000-0000-00005D4B0000}"/>
    <cellStyle name="Normal 5 5 36" xfId="19106" xr:uid="{00000000-0005-0000-0000-00005E4B0000}"/>
    <cellStyle name="Normal 5 5 37" xfId="19107" xr:uid="{00000000-0005-0000-0000-00005F4B0000}"/>
    <cellStyle name="Normal 5 5 38" xfId="19108" xr:uid="{00000000-0005-0000-0000-0000604B0000}"/>
    <cellStyle name="Normal 5 5 39" xfId="19109" xr:uid="{00000000-0005-0000-0000-0000614B0000}"/>
    <cellStyle name="Normal 5 5 4" xfId="19110" xr:uid="{00000000-0005-0000-0000-0000624B0000}"/>
    <cellStyle name="Normal 5 5 40" xfId="19111" xr:uid="{00000000-0005-0000-0000-0000634B0000}"/>
    <cellStyle name="Normal 5 5 41" xfId="19112" xr:uid="{00000000-0005-0000-0000-0000644B0000}"/>
    <cellStyle name="Normal 5 5 42" xfId="19113" xr:uid="{00000000-0005-0000-0000-0000654B0000}"/>
    <cellStyle name="Normal 5 5 43" xfId="19114" xr:uid="{00000000-0005-0000-0000-0000664B0000}"/>
    <cellStyle name="Normal 5 5 44" xfId="19115" xr:uid="{00000000-0005-0000-0000-0000674B0000}"/>
    <cellStyle name="Normal 5 5 45" xfId="19116" xr:uid="{00000000-0005-0000-0000-0000684B0000}"/>
    <cellStyle name="Normal 5 5 46" xfId="19117" xr:uid="{00000000-0005-0000-0000-0000694B0000}"/>
    <cellStyle name="Normal 5 5 47" xfId="19118" xr:uid="{00000000-0005-0000-0000-00006A4B0000}"/>
    <cellStyle name="Normal 5 5 48" xfId="19119" xr:uid="{00000000-0005-0000-0000-00006B4B0000}"/>
    <cellStyle name="Normal 5 5 49" xfId="19120" xr:uid="{00000000-0005-0000-0000-00006C4B0000}"/>
    <cellStyle name="Normal 5 5 5" xfId="19121" xr:uid="{00000000-0005-0000-0000-00006D4B0000}"/>
    <cellStyle name="Normal 5 5 50" xfId="19122" xr:uid="{00000000-0005-0000-0000-00006E4B0000}"/>
    <cellStyle name="Normal 5 5 51" xfId="19123" xr:uid="{00000000-0005-0000-0000-00006F4B0000}"/>
    <cellStyle name="Normal 5 5 52" xfId="19124" xr:uid="{00000000-0005-0000-0000-0000704B0000}"/>
    <cellStyle name="Normal 5 5 53" xfId="19125" xr:uid="{00000000-0005-0000-0000-0000714B0000}"/>
    <cellStyle name="Normal 5 5 54" xfId="19126" xr:uid="{00000000-0005-0000-0000-0000724B0000}"/>
    <cellStyle name="Normal 5 5 55" xfId="19127" xr:uid="{00000000-0005-0000-0000-0000734B0000}"/>
    <cellStyle name="Normal 5 5 56" xfId="19128" xr:uid="{00000000-0005-0000-0000-0000744B0000}"/>
    <cellStyle name="Normal 5 5 57" xfId="19129" xr:uid="{00000000-0005-0000-0000-0000754B0000}"/>
    <cellStyle name="Normal 5 5 58" xfId="19130" xr:uid="{00000000-0005-0000-0000-0000764B0000}"/>
    <cellStyle name="Normal 5 5 59" xfId="19131" xr:uid="{00000000-0005-0000-0000-0000774B0000}"/>
    <cellStyle name="Normal 5 5 6" xfId="19132" xr:uid="{00000000-0005-0000-0000-0000784B0000}"/>
    <cellStyle name="Normal 5 5 60" xfId="19133" xr:uid="{00000000-0005-0000-0000-0000794B0000}"/>
    <cellStyle name="Normal 5 5 61" xfId="19134" xr:uid="{00000000-0005-0000-0000-00007A4B0000}"/>
    <cellStyle name="Normal 5 5 62" xfId="19135" xr:uid="{00000000-0005-0000-0000-00007B4B0000}"/>
    <cellStyle name="Normal 5 5 63" xfId="19136" xr:uid="{00000000-0005-0000-0000-00007C4B0000}"/>
    <cellStyle name="Normal 5 5 64" xfId="19137" xr:uid="{00000000-0005-0000-0000-00007D4B0000}"/>
    <cellStyle name="Normal 5 5 65" xfId="19138" xr:uid="{00000000-0005-0000-0000-00007E4B0000}"/>
    <cellStyle name="Normal 5 5 66" xfId="19139" xr:uid="{00000000-0005-0000-0000-00007F4B0000}"/>
    <cellStyle name="Normal 5 5 67" xfId="19140" xr:uid="{00000000-0005-0000-0000-0000804B0000}"/>
    <cellStyle name="Normal 5 5 68" xfId="19141" xr:uid="{00000000-0005-0000-0000-0000814B0000}"/>
    <cellStyle name="Normal 5 5 69" xfId="19142" xr:uid="{00000000-0005-0000-0000-0000824B0000}"/>
    <cellStyle name="Normal 5 5 7" xfId="19143" xr:uid="{00000000-0005-0000-0000-0000834B0000}"/>
    <cellStyle name="Normal 5 5 70" xfId="19144" xr:uid="{00000000-0005-0000-0000-0000844B0000}"/>
    <cellStyle name="Normal 5 5 71" xfId="19145" xr:uid="{00000000-0005-0000-0000-0000854B0000}"/>
    <cellStyle name="Normal 5 5 72" xfId="19146" xr:uid="{00000000-0005-0000-0000-0000864B0000}"/>
    <cellStyle name="Normal 5 5 73" xfId="19147" xr:uid="{00000000-0005-0000-0000-0000874B0000}"/>
    <cellStyle name="Normal 5 5 74" xfId="19148" xr:uid="{00000000-0005-0000-0000-0000884B0000}"/>
    <cellStyle name="Normal 5 5 75" xfId="19149" xr:uid="{00000000-0005-0000-0000-0000894B0000}"/>
    <cellStyle name="Normal 5 5 76" xfId="19150" xr:uid="{00000000-0005-0000-0000-00008A4B0000}"/>
    <cellStyle name="Normal 5 5 77" xfId="19151" xr:uid="{00000000-0005-0000-0000-00008B4B0000}"/>
    <cellStyle name="Normal 5 5 78" xfId="19152" xr:uid="{00000000-0005-0000-0000-00008C4B0000}"/>
    <cellStyle name="Normal 5 5 79" xfId="19153" xr:uid="{00000000-0005-0000-0000-00008D4B0000}"/>
    <cellStyle name="Normal 5 5 8" xfId="19154" xr:uid="{00000000-0005-0000-0000-00008E4B0000}"/>
    <cellStyle name="Normal 5 5 80" xfId="19155" xr:uid="{00000000-0005-0000-0000-00008F4B0000}"/>
    <cellStyle name="Normal 5 5 81" xfId="19156" xr:uid="{00000000-0005-0000-0000-0000904B0000}"/>
    <cellStyle name="Normal 5 5 82" xfId="19157" xr:uid="{00000000-0005-0000-0000-0000914B0000}"/>
    <cellStyle name="Normal 5 5 83" xfId="19158" xr:uid="{00000000-0005-0000-0000-0000924B0000}"/>
    <cellStyle name="Normal 5 5 84" xfId="19159" xr:uid="{00000000-0005-0000-0000-0000934B0000}"/>
    <cellStyle name="Normal 5 5 85" xfId="19160" xr:uid="{00000000-0005-0000-0000-0000944B0000}"/>
    <cellStyle name="Normal 5 5 86" xfId="19161" xr:uid="{00000000-0005-0000-0000-0000954B0000}"/>
    <cellStyle name="Normal 5 5 87" xfId="19162" xr:uid="{00000000-0005-0000-0000-0000964B0000}"/>
    <cellStyle name="Normal 5 5 88" xfId="19163" xr:uid="{00000000-0005-0000-0000-0000974B0000}"/>
    <cellStyle name="Normal 5 5 89" xfId="19164" xr:uid="{00000000-0005-0000-0000-0000984B0000}"/>
    <cellStyle name="Normal 5 5 9" xfId="19165" xr:uid="{00000000-0005-0000-0000-0000994B0000}"/>
    <cellStyle name="Normal 5 5 90" xfId="19166" xr:uid="{00000000-0005-0000-0000-00009A4B0000}"/>
    <cellStyle name="Normal 5 5 91" xfId="19167" xr:uid="{00000000-0005-0000-0000-00009B4B0000}"/>
    <cellStyle name="Normal 5 5 92" xfId="19168" xr:uid="{00000000-0005-0000-0000-00009C4B0000}"/>
    <cellStyle name="Normal 5 5 93" xfId="19169" xr:uid="{00000000-0005-0000-0000-00009D4B0000}"/>
    <cellStyle name="Normal 5 50" xfId="19170" xr:uid="{00000000-0005-0000-0000-00009E4B0000}"/>
    <cellStyle name="Normal 5 51" xfId="19171" xr:uid="{00000000-0005-0000-0000-00009F4B0000}"/>
    <cellStyle name="Normal 5 52" xfId="19172" xr:uid="{00000000-0005-0000-0000-0000A04B0000}"/>
    <cellStyle name="Normal 5 53" xfId="19173" xr:uid="{00000000-0005-0000-0000-0000A14B0000}"/>
    <cellStyle name="Normal 5 54" xfId="19174" xr:uid="{00000000-0005-0000-0000-0000A24B0000}"/>
    <cellStyle name="Normal 5 55" xfId="19175" xr:uid="{00000000-0005-0000-0000-0000A34B0000}"/>
    <cellStyle name="Normal 5 56" xfId="19176" xr:uid="{00000000-0005-0000-0000-0000A44B0000}"/>
    <cellStyle name="Normal 5 57" xfId="19177" xr:uid="{00000000-0005-0000-0000-0000A54B0000}"/>
    <cellStyle name="Normal 5 58" xfId="19178" xr:uid="{00000000-0005-0000-0000-0000A64B0000}"/>
    <cellStyle name="Normal 5 59" xfId="19179" xr:uid="{00000000-0005-0000-0000-0000A74B0000}"/>
    <cellStyle name="Normal 5 6" xfId="19180" xr:uid="{00000000-0005-0000-0000-0000A84B0000}"/>
    <cellStyle name="Normal 5 6 2" xfId="19181" xr:uid="{00000000-0005-0000-0000-0000A94B0000}"/>
    <cellStyle name="Normal 5 60" xfId="19182" xr:uid="{00000000-0005-0000-0000-0000AA4B0000}"/>
    <cellStyle name="Normal 5 61" xfId="19183" xr:uid="{00000000-0005-0000-0000-0000AB4B0000}"/>
    <cellStyle name="Normal 5 62" xfId="19184" xr:uid="{00000000-0005-0000-0000-0000AC4B0000}"/>
    <cellStyle name="Normal 5 63" xfId="19185" xr:uid="{00000000-0005-0000-0000-0000AD4B0000}"/>
    <cellStyle name="Normal 5 64" xfId="19186" xr:uid="{00000000-0005-0000-0000-0000AE4B0000}"/>
    <cellStyle name="Normal 5 65" xfId="19187" xr:uid="{00000000-0005-0000-0000-0000AF4B0000}"/>
    <cellStyle name="Normal 5 66" xfId="19188" xr:uid="{00000000-0005-0000-0000-0000B04B0000}"/>
    <cellStyle name="Normal 5 67" xfId="19189" xr:uid="{00000000-0005-0000-0000-0000B14B0000}"/>
    <cellStyle name="Normal 5 68" xfId="19190" xr:uid="{00000000-0005-0000-0000-0000B24B0000}"/>
    <cellStyle name="Normal 5 69" xfId="19191" xr:uid="{00000000-0005-0000-0000-0000B34B0000}"/>
    <cellStyle name="Normal 5 7" xfId="19192" xr:uid="{00000000-0005-0000-0000-0000B44B0000}"/>
    <cellStyle name="Normal 5 7 2" xfId="19193" xr:uid="{00000000-0005-0000-0000-0000B54B0000}"/>
    <cellStyle name="Normal 5 70" xfId="19194" xr:uid="{00000000-0005-0000-0000-0000B64B0000}"/>
    <cellStyle name="Normal 5 71" xfId="19195" xr:uid="{00000000-0005-0000-0000-0000B74B0000}"/>
    <cellStyle name="Normal 5 72" xfId="19196" xr:uid="{00000000-0005-0000-0000-0000B84B0000}"/>
    <cellStyle name="Normal 5 73" xfId="19197" xr:uid="{00000000-0005-0000-0000-0000B94B0000}"/>
    <cellStyle name="Normal 5 74" xfId="19198" xr:uid="{00000000-0005-0000-0000-0000BA4B0000}"/>
    <cellStyle name="Normal 5 75" xfId="19199" xr:uid="{00000000-0005-0000-0000-0000BB4B0000}"/>
    <cellStyle name="Normal 5 76" xfId="19200" xr:uid="{00000000-0005-0000-0000-0000BC4B0000}"/>
    <cellStyle name="Normal 5 77" xfId="19201" xr:uid="{00000000-0005-0000-0000-0000BD4B0000}"/>
    <cellStyle name="Normal 5 78" xfId="19202" xr:uid="{00000000-0005-0000-0000-0000BE4B0000}"/>
    <cellStyle name="Normal 5 79" xfId="19203" xr:uid="{00000000-0005-0000-0000-0000BF4B0000}"/>
    <cellStyle name="Normal 5 8" xfId="19204" xr:uid="{00000000-0005-0000-0000-0000C04B0000}"/>
    <cellStyle name="Normal 5 8 2" xfId="19205" xr:uid="{00000000-0005-0000-0000-0000C14B0000}"/>
    <cellStyle name="Normal 5 80" xfId="19206" xr:uid="{00000000-0005-0000-0000-0000C24B0000}"/>
    <cellStyle name="Normal 5 81" xfId="19207" xr:uid="{00000000-0005-0000-0000-0000C34B0000}"/>
    <cellStyle name="Normal 5 82" xfId="19208" xr:uid="{00000000-0005-0000-0000-0000C44B0000}"/>
    <cellStyle name="Normal 5 83" xfId="19209" xr:uid="{00000000-0005-0000-0000-0000C54B0000}"/>
    <cellStyle name="Normal 5 84" xfId="19210" xr:uid="{00000000-0005-0000-0000-0000C64B0000}"/>
    <cellStyle name="Normal 5 85" xfId="19211" xr:uid="{00000000-0005-0000-0000-0000C74B0000}"/>
    <cellStyle name="Normal 5 86" xfId="19212" xr:uid="{00000000-0005-0000-0000-0000C84B0000}"/>
    <cellStyle name="Normal 5 87" xfId="19213" xr:uid="{00000000-0005-0000-0000-0000C94B0000}"/>
    <cellStyle name="Normal 5 88" xfId="19214" xr:uid="{00000000-0005-0000-0000-0000CA4B0000}"/>
    <cellStyle name="Normal 5 89" xfId="19215" xr:uid="{00000000-0005-0000-0000-0000CB4B0000}"/>
    <cellStyle name="Normal 5 9" xfId="19216" xr:uid="{00000000-0005-0000-0000-0000CC4B0000}"/>
    <cellStyle name="Normal 5 9 2" xfId="19217" xr:uid="{00000000-0005-0000-0000-0000CD4B0000}"/>
    <cellStyle name="Normal 5 90" xfId="19218" xr:uid="{00000000-0005-0000-0000-0000CE4B0000}"/>
    <cellStyle name="Normal 5 91" xfId="19219" xr:uid="{00000000-0005-0000-0000-0000CF4B0000}"/>
    <cellStyle name="Normal 5 92" xfId="19220" xr:uid="{00000000-0005-0000-0000-0000D04B0000}"/>
    <cellStyle name="Normal 5 93" xfId="19221" xr:uid="{00000000-0005-0000-0000-0000D14B0000}"/>
    <cellStyle name="Normal 5 94" xfId="19222" xr:uid="{00000000-0005-0000-0000-0000D24B0000}"/>
    <cellStyle name="Normal 5 95" xfId="19223" xr:uid="{00000000-0005-0000-0000-0000D34B0000}"/>
    <cellStyle name="Normal 5 96" xfId="19224" xr:uid="{00000000-0005-0000-0000-0000D44B0000}"/>
    <cellStyle name="Normal 5 97" xfId="19225" xr:uid="{00000000-0005-0000-0000-0000D54B0000}"/>
    <cellStyle name="Normal 5 98" xfId="19226" xr:uid="{00000000-0005-0000-0000-0000D64B0000}"/>
    <cellStyle name="Normal 5 99" xfId="19227" xr:uid="{00000000-0005-0000-0000-0000D74B0000}"/>
    <cellStyle name="Normal 50" xfId="19228" xr:uid="{00000000-0005-0000-0000-0000D84B0000}"/>
    <cellStyle name="Normal 50 2" xfId="19229" xr:uid="{00000000-0005-0000-0000-0000D94B0000}"/>
    <cellStyle name="Normal 50 2 2" xfId="19230" xr:uid="{00000000-0005-0000-0000-0000DA4B0000}"/>
    <cellStyle name="Normal 50 2 2 2" xfId="19231" xr:uid="{00000000-0005-0000-0000-0000DB4B0000}"/>
    <cellStyle name="Normal 50 2 2 3" xfId="19232" xr:uid="{00000000-0005-0000-0000-0000DC4B0000}"/>
    <cellStyle name="Normal 50 2 2 4" xfId="19233" xr:uid="{00000000-0005-0000-0000-0000DD4B0000}"/>
    <cellStyle name="Normal 50 2 3" xfId="19234" xr:uid="{00000000-0005-0000-0000-0000DE4B0000}"/>
    <cellStyle name="Normal 50 2 4" xfId="19235" xr:uid="{00000000-0005-0000-0000-0000DF4B0000}"/>
    <cellStyle name="Normal 50 2 5" xfId="19236" xr:uid="{00000000-0005-0000-0000-0000E04B0000}"/>
    <cellStyle name="Normal 50 3" xfId="19237" xr:uid="{00000000-0005-0000-0000-0000E14B0000}"/>
    <cellStyle name="Normal 50 4" xfId="19238" xr:uid="{00000000-0005-0000-0000-0000E24B0000}"/>
    <cellStyle name="Normal 50 4 2" xfId="19239" xr:uid="{00000000-0005-0000-0000-0000E34B0000}"/>
    <cellStyle name="Normal 50 4 3" xfId="19240" xr:uid="{00000000-0005-0000-0000-0000E44B0000}"/>
    <cellStyle name="Normal 50 4 4" xfId="19241" xr:uid="{00000000-0005-0000-0000-0000E54B0000}"/>
    <cellStyle name="Normal 50 5" xfId="19242" xr:uid="{00000000-0005-0000-0000-0000E64B0000}"/>
    <cellStyle name="Normal 50 6" xfId="19243" xr:uid="{00000000-0005-0000-0000-0000E74B0000}"/>
    <cellStyle name="Normal 50 7" xfId="19244" xr:uid="{00000000-0005-0000-0000-0000E84B0000}"/>
    <cellStyle name="Normal 51" xfId="19245" xr:uid="{00000000-0005-0000-0000-0000E94B0000}"/>
    <cellStyle name="Normal 51 2" xfId="19246" xr:uid="{00000000-0005-0000-0000-0000EA4B0000}"/>
    <cellStyle name="Normal 51 2 2" xfId="19247" xr:uid="{00000000-0005-0000-0000-0000EB4B0000}"/>
    <cellStyle name="Normal 51 2 2 2" xfId="19248" xr:uid="{00000000-0005-0000-0000-0000EC4B0000}"/>
    <cellStyle name="Normal 51 2 2 3" xfId="19249" xr:uid="{00000000-0005-0000-0000-0000ED4B0000}"/>
    <cellStyle name="Normal 51 2 2 4" xfId="19250" xr:uid="{00000000-0005-0000-0000-0000EE4B0000}"/>
    <cellStyle name="Normal 51 2 3" xfId="19251" xr:uid="{00000000-0005-0000-0000-0000EF4B0000}"/>
    <cellStyle name="Normal 51 2 4" xfId="19252" xr:uid="{00000000-0005-0000-0000-0000F04B0000}"/>
    <cellStyle name="Normal 51 2 5" xfId="19253" xr:uid="{00000000-0005-0000-0000-0000F14B0000}"/>
    <cellStyle name="Normal 51 3" xfId="19254" xr:uid="{00000000-0005-0000-0000-0000F24B0000}"/>
    <cellStyle name="Normal 51 4" xfId="19255" xr:uid="{00000000-0005-0000-0000-0000F34B0000}"/>
    <cellStyle name="Normal 51 4 2" xfId="19256" xr:uid="{00000000-0005-0000-0000-0000F44B0000}"/>
    <cellStyle name="Normal 51 4 3" xfId="19257" xr:uid="{00000000-0005-0000-0000-0000F54B0000}"/>
    <cellStyle name="Normal 51 4 4" xfId="19258" xr:uid="{00000000-0005-0000-0000-0000F64B0000}"/>
    <cellStyle name="Normal 51 5" xfId="19259" xr:uid="{00000000-0005-0000-0000-0000F74B0000}"/>
    <cellStyle name="Normal 51 6" xfId="19260" xr:uid="{00000000-0005-0000-0000-0000F84B0000}"/>
    <cellStyle name="Normal 51 7" xfId="19261" xr:uid="{00000000-0005-0000-0000-0000F94B0000}"/>
    <cellStyle name="Normal 52" xfId="19262" xr:uid="{00000000-0005-0000-0000-0000FA4B0000}"/>
    <cellStyle name="Normal 53" xfId="19263" xr:uid="{00000000-0005-0000-0000-0000FB4B0000}"/>
    <cellStyle name="Normal 54" xfId="19264" xr:uid="{00000000-0005-0000-0000-0000FC4B0000}"/>
    <cellStyle name="Normal 55" xfId="19265" xr:uid="{00000000-0005-0000-0000-0000FD4B0000}"/>
    <cellStyle name="Normal 55 2" xfId="19266" xr:uid="{00000000-0005-0000-0000-0000FE4B0000}"/>
    <cellStyle name="Normal 55 2 2" xfId="19267" xr:uid="{00000000-0005-0000-0000-0000FF4B0000}"/>
    <cellStyle name="Normal 55 2 2 2" xfId="19268" xr:uid="{00000000-0005-0000-0000-0000004C0000}"/>
    <cellStyle name="Normal 55 2 2 3" xfId="19269" xr:uid="{00000000-0005-0000-0000-0000014C0000}"/>
    <cellStyle name="Normal 55 2 2 4" xfId="19270" xr:uid="{00000000-0005-0000-0000-0000024C0000}"/>
    <cellStyle name="Normal 55 2 3" xfId="19271" xr:uid="{00000000-0005-0000-0000-0000034C0000}"/>
    <cellStyle name="Normal 55 2 4" xfId="19272" xr:uid="{00000000-0005-0000-0000-0000044C0000}"/>
    <cellStyle name="Normal 55 2 5" xfId="19273" xr:uid="{00000000-0005-0000-0000-0000054C0000}"/>
    <cellStyle name="Normal 55 3" xfId="19274" xr:uid="{00000000-0005-0000-0000-0000064C0000}"/>
    <cellStyle name="Normal 55 4" xfId="19275" xr:uid="{00000000-0005-0000-0000-0000074C0000}"/>
    <cellStyle name="Normal 55 4 2" xfId="19276" xr:uid="{00000000-0005-0000-0000-0000084C0000}"/>
    <cellStyle name="Normal 55 4 3" xfId="19277" xr:uid="{00000000-0005-0000-0000-0000094C0000}"/>
    <cellStyle name="Normal 55 4 4" xfId="19278" xr:uid="{00000000-0005-0000-0000-00000A4C0000}"/>
    <cellStyle name="Normal 55 5" xfId="19279" xr:uid="{00000000-0005-0000-0000-00000B4C0000}"/>
    <cellStyle name="Normal 55 6" xfId="19280" xr:uid="{00000000-0005-0000-0000-00000C4C0000}"/>
    <cellStyle name="Normal 55 7" xfId="19281" xr:uid="{00000000-0005-0000-0000-00000D4C0000}"/>
    <cellStyle name="Normal 56" xfId="19282" xr:uid="{00000000-0005-0000-0000-00000E4C0000}"/>
    <cellStyle name="Normal 56 2" xfId="19283" xr:uid="{00000000-0005-0000-0000-00000F4C0000}"/>
    <cellStyle name="Normal 56 2 2" xfId="19284" xr:uid="{00000000-0005-0000-0000-0000104C0000}"/>
    <cellStyle name="Normal 56 2 2 2" xfId="19285" xr:uid="{00000000-0005-0000-0000-0000114C0000}"/>
    <cellStyle name="Normal 56 2 2 3" xfId="19286" xr:uid="{00000000-0005-0000-0000-0000124C0000}"/>
    <cellStyle name="Normal 56 2 2 4" xfId="19287" xr:uid="{00000000-0005-0000-0000-0000134C0000}"/>
    <cellStyle name="Normal 56 2 3" xfId="19288" xr:uid="{00000000-0005-0000-0000-0000144C0000}"/>
    <cellStyle name="Normal 56 2 4" xfId="19289" xr:uid="{00000000-0005-0000-0000-0000154C0000}"/>
    <cellStyle name="Normal 56 2 5" xfId="19290" xr:uid="{00000000-0005-0000-0000-0000164C0000}"/>
    <cellStyle name="Normal 56 3" xfId="19291" xr:uid="{00000000-0005-0000-0000-0000174C0000}"/>
    <cellStyle name="Normal 56 4" xfId="19292" xr:uid="{00000000-0005-0000-0000-0000184C0000}"/>
    <cellStyle name="Normal 56 4 2" xfId="19293" xr:uid="{00000000-0005-0000-0000-0000194C0000}"/>
    <cellStyle name="Normal 56 4 3" xfId="19294" xr:uid="{00000000-0005-0000-0000-00001A4C0000}"/>
    <cellStyle name="Normal 56 4 4" xfId="19295" xr:uid="{00000000-0005-0000-0000-00001B4C0000}"/>
    <cellStyle name="Normal 56 5" xfId="19296" xr:uid="{00000000-0005-0000-0000-00001C4C0000}"/>
    <cellStyle name="Normal 56 6" xfId="19297" xr:uid="{00000000-0005-0000-0000-00001D4C0000}"/>
    <cellStyle name="Normal 56 7" xfId="19298" xr:uid="{00000000-0005-0000-0000-00001E4C0000}"/>
    <cellStyle name="Normal 57" xfId="19299" xr:uid="{00000000-0005-0000-0000-00001F4C0000}"/>
    <cellStyle name="Normal 57 2" xfId="19300" xr:uid="{00000000-0005-0000-0000-0000204C0000}"/>
    <cellStyle name="Normal 58" xfId="19301" xr:uid="{00000000-0005-0000-0000-0000214C0000}"/>
    <cellStyle name="Normal 58 2" xfId="19302" xr:uid="{00000000-0005-0000-0000-0000224C0000}"/>
    <cellStyle name="Normal 58 3" xfId="19303" xr:uid="{00000000-0005-0000-0000-0000234C0000}"/>
    <cellStyle name="Normal 58 4" xfId="19304" xr:uid="{00000000-0005-0000-0000-0000244C0000}"/>
    <cellStyle name="Normal 59" xfId="19305" xr:uid="{00000000-0005-0000-0000-0000254C0000}"/>
    <cellStyle name="Normal 59 2" xfId="19306" xr:uid="{00000000-0005-0000-0000-0000264C0000}"/>
    <cellStyle name="Normal 59 3" xfId="19307" xr:uid="{00000000-0005-0000-0000-0000274C0000}"/>
    <cellStyle name="Normal 59 4" xfId="19308" xr:uid="{00000000-0005-0000-0000-0000284C0000}"/>
    <cellStyle name="Normal 6" xfId="19309" xr:uid="{00000000-0005-0000-0000-0000294C0000}"/>
    <cellStyle name="Normal 6 2" xfId="19310" xr:uid="{00000000-0005-0000-0000-00002A4C0000}"/>
    <cellStyle name="Normal 6 2 10" xfId="19311" xr:uid="{00000000-0005-0000-0000-00002B4C0000}"/>
    <cellStyle name="Normal 6 2 11" xfId="19312" xr:uid="{00000000-0005-0000-0000-00002C4C0000}"/>
    <cellStyle name="Normal 6 2 12" xfId="19313" xr:uid="{00000000-0005-0000-0000-00002D4C0000}"/>
    <cellStyle name="Normal 6 2 13" xfId="19314" xr:uid="{00000000-0005-0000-0000-00002E4C0000}"/>
    <cellStyle name="Normal 6 2 14" xfId="19315" xr:uid="{00000000-0005-0000-0000-00002F4C0000}"/>
    <cellStyle name="Normal 6 2 15" xfId="19316" xr:uid="{00000000-0005-0000-0000-0000304C0000}"/>
    <cellStyle name="Normal 6 2 16" xfId="19317" xr:uid="{00000000-0005-0000-0000-0000314C0000}"/>
    <cellStyle name="Normal 6 2 17" xfId="19318" xr:uid="{00000000-0005-0000-0000-0000324C0000}"/>
    <cellStyle name="Normal 6 2 18" xfId="19319" xr:uid="{00000000-0005-0000-0000-0000334C0000}"/>
    <cellStyle name="Normal 6 2 19" xfId="19320" xr:uid="{00000000-0005-0000-0000-0000344C0000}"/>
    <cellStyle name="Normal 6 2 2" xfId="19321" xr:uid="{00000000-0005-0000-0000-0000354C0000}"/>
    <cellStyle name="Normal 6 2 2 2" xfId="19322" xr:uid="{00000000-0005-0000-0000-0000364C0000}"/>
    <cellStyle name="Normal 6 2 2 3" xfId="19323" xr:uid="{00000000-0005-0000-0000-0000374C0000}"/>
    <cellStyle name="Normal 6 2 20" xfId="19324" xr:uid="{00000000-0005-0000-0000-0000384C0000}"/>
    <cellStyle name="Normal 6 2 21" xfId="19325" xr:uid="{00000000-0005-0000-0000-0000394C0000}"/>
    <cellStyle name="Normal 6 2 22" xfId="19326" xr:uid="{00000000-0005-0000-0000-00003A4C0000}"/>
    <cellStyle name="Normal 6 2 23" xfId="19327" xr:uid="{00000000-0005-0000-0000-00003B4C0000}"/>
    <cellStyle name="Normal 6 2 24" xfId="19328" xr:uid="{00000000-0005-0000-0000-00003C4C0000}"/>
    <cellStyle name="Normal 6 2 25" xfId="19329" xr:uid="{00000000-0005-0000-0000-00003D4C0000}"/>
    <cellStyle name="Normal 6 2 26" xfId="19330" xr:uid="{00000000-0005-0000-0000-00003E4C0000}"/>
    <cellStyle name="Normal 6 2 27" xfId="19331" xr:uid="{00000000-0005-0000-0000-00003F4C0000}"/>
    <cellStyle name="Normal 6 2 28" xfId="19332" xr:uid="{00000000-0005-0000-0000-0000404C0000}"/>
    <cellStyle name="Normal 6 2 29" xfId="19333" xr:uid="{00000000-0005-0000-0000-0000414C0000}"/>
    <cellStyle name="Normal 6 2 3" xfId="19334" xr:uid="{00000000-0005-0000-0000-0000424C0000}"/>
    <cellStyle name="Normal 6 2 3 2" xfId="19335" xr:uid="{00000000-0005-0000-0000-0000434C0000}"/>
    <cellStyle name="Normal 6 2 3 2 2" xfId="19336" xr:uid="{00000000-0005-0000-0000-0000444C0000}"/>
    <cellStyle name="Normal 6 2 3 2 2 2" xfId="19337" xr:uid="{00000000-0005-0000-0000-0000454C0000}"/>
    <cellStyle name="Normal 6 2 3 2 2 3" xfId="19338" xr:uid="{00000000-0005-0000-0000-0000464C0000}"/>
    <cellStyle name="Normal 6 2 3 2 2 4" xfId="19339" xr:uid="{00000000-0005-0000-0000-0000474C0000}"/>
    <cellStyle name="Normal 6 2 3 2 3" xfId="19340" xr:uid="{00000000-0005-0000-0000-0000484C0000}"/>
    <cellStyle name="Normal 6 2 3 2 4" xfId="19341" xr:uid="{00000000-0005-0000-0000-0000494C0000}"/>
    <cellStyle name="Normal 6 2 3 2 5" xfId="19342" xr:uid="{00000000-0005-0000-0000-00004A4C0000}"/>
    <cellStyle name="Normal 6 2 3 3" xfId="19343" xr:uid="{00000000-0005-0000-0000-00004B4C0000}"/>
    <cellStyle name="Normal 6 2 3 4" xfId="19344" xr:uid="{00000000-0005-0000-0000-00004C4C0000}"/>
    <cellStyle name="Normal 6 2 3 4 2" xfId="19345" xr:uid="{00000000-0005-0000-0000-00004D4C0000}"/>
    <cellStyle name="Normal 6 2 3 4 3" xfId="19346" xr:uid="{00000000-0005-0000-0000-00004E4C0000}"/>
    <cellStyle name="Normal 6 2 3 4 4" xfId="19347" xr:uid="{00000000-0005-0000-0000-00004F4C0000}"/>
    <cellStyle name="Normal 6 2 3 5" xfId="19348" xr:uid="{00000000-0005-0000-0000-0000504C0000}"/>
    <cellStyle name="Normal 6 2 3 6" xfId="19349" xr:uid="{00000000-0005-0000-0000-0000514C0000}"/>
    <cellStyle name="Normal 6 2 3 7" xfId="19350" xr:uid="{00000000-0005-0000-0000-0000524C0000}"/>
    <cellStyle name="Normal 6 2 30" xfId="19351" xr:uid="{00000000-0005-0000-0000-0000534C0000}"/>
    <cellStyle name="Normal 6 2 31" xfId="19352" xr:uid="{00000000-0005-0000-0000-0000544C0000}"/>
    <cellStyle name="Normal 6 2 32" xfId="19353" xr:uid="{00000000-0005-0000-0000-0000554C0000}"/>
    <cellStyle name="Normal 6 2 33" xfId="19354" xr:uid="{00000000-0005-0000-0000-0000564C0000}"/>
    <cellStyle name="Normal 6 2 34" xfId="19355" xr:uid="{00000000-0005-0000-0000-0000574C0000}"/>
    <cellStyle name="Normal 6 2 35" xfId="19356" xr:uid="{00000000-0005-0000-0000-0000584C0000}"/>
    <cellStyle name="Normal 6 2 36" xfId="19357" xr:uid="{00000000-0005-0000-0000-0000594C0000}"/>
    <cellStyle name="Normal 6 2 37" xfId="19358" xr:uid="{00000000-0005-0000-0000-00005A4C0000}"/>
    <cellStyle name="Normal 6 2 38" xfId="19359" xr:uid="{00000000-0005-0000-0000-00005B4C0000}"/>
    <cellStyle name="Normal 6 2 39" xfId="19360" xr:uid="{00000000-0005-0000-0000-00005C4C0000}"/>
    <cellStyle name="Normal 6 2 4" xfId="19361" xr:uid="{00000000-0005-0000-0000-00005D4C0000}"/>
    <cellStyle name="Normal 6 2 40" xfId="19362" xr:uid="{00000000-0005-0000-0000-00005E4C0000}"/>
    <cellStyle name="Normal 6 2 41" xfId="19363" xr:uid="{00000000-0005-0000-0000-00005F4C0000}"/>
    <cellStyle name="Normal 6 2 42" xfId="19364" xr:uid="{00000000-0005-0000-0000-0000604C0000}"/>
    <cellStyle name="Normal 6 2 43" xfId="19365" xr:uid="{00000000-0005-0000-0000-0000614C0000}"/>
    <cellStyle name="Normal 6 2 44" xfId="19366" xr:uid="{00000000-0005-0000-0000-0000624C0000}"/>
    <cellStyle name="Normal 6 2 45" xfId="19367" xr:uid="{00000000-0005-0000-0000-0000634C0000}"/>
    <cellStyle name="Normal 6 2 46" xfId="19368" xr:uid="{00000000-0005-0000-0000-0000644C0000}"/>
    <cellStyle name="Normal 6 2 47" xfId="19369" xr:uid="{00000000-0005-0000-0000-0000654C0000}"/>
    <cellStyle name="Normal 6 2 48" xfId="19370" xr:uid="{00000000-0005-0000-0000-0000664C0000}"/>
    <cellStyle name="Normal 6 2 49" xfId="19371" xr:uid="{00000000-0005-0000-0000-0000674C0000}"/>
    <cellStyle name="Normal 6 2 5" xfId="19372" xr:uid="{00000000-0005-0000-0000-0000684C0000}"/>
    <cellStyle name="Normal 6 2 50" xfId="19373" xr:uid="{00000000-0005-0000-0000-0000694C0000}"/>
    <cellStyle name="Normal 6 2 51" xfId="19374" xr:uid="{00000000-0005-0000-0000-00006A4C0000}"/>
    <cellStyle name="Normal 6 2 52" xfId="19375" xr:uid="{00000000-0005-0000-0000-00006B4C0000}"/>
    <cellStyle name="Normal 6 2 53" xfId="19376" xr:uid="{00000000-0005-0000-0000-00006C4C0000}"/>
    <cellStyle name="Normal 6 2 54" xfId="19377" xr:uid="{00000000-0005-0000-0000-00006D4C0000}"/>
    <cellStyle name="Normal 6 2 55" xfId="19378" xr:uid="{00000000-0005-0000-0000-00006E4C0000}"/>
    <cellStyle name="Normal 6 2 56" xfId="19379" xr:uid="{00000000-0005-0000-0000-00006F4C0000}"/>
    <cellStyle name="Normal 6 2 57" xfId="19380" xr:uid="{00000000-0005-0000-0000-0000704C0000}"/>
    <cellStyle name="Normal 6 2 58" xfId="19381" xr:uid="{00000000-0005-0000-0000-0000714C0000}"/>
    <cellStyle name="Normal 6 2 59" xfId="19382" xr:uid="{00000000-0005-0000-0000-0000724C0000}"/>
    <cellStyle name="Normal 6 2 6" xfId="19383" xr:uid="{00000000-0005-0000-0000-0000734C0000}"/>
    <cellStyle name="Normal 6 2 60" xfId="19384" xr:uid="{00000000-0005-0000-0000-0000744C0000}"/>
    <cellStyle name="Normal 6 2 61" xfId="19385" xr:uid="{00000000-0005-0000-0000-0000754C0000}"/>
    <cellStyle name="Normal 6 2 62" xfId="19386" xr:uid="{00000000-0005-0000-0000-0000764C0000}"/>
    <cellStyle name="Normal 6 2 63" xfId="19387" xr:uid="{00000000-0005-0000-0000-0000774C0000}"/>
    <cellStyle name="Normal 6 2 64" xfId="19388" xr:uid="{00000000-0005-0000-0000-0000784C0000}"/>
    <cellStyle name="Normal 6 2 65" xfId="19389" xr:uid="{00000000-0005-0000-0000-0000794C0000}"/>
    <cellStyle name="Normal 6 2 66" xfId="19390" xr:uid="{00000000-0005-0000-0000-00007A4C0000}"/>
    <cellStyle name="Normal 6 2 67" xfId="19391" xr:uid="{00000000-0005-0000-0000-00007B4C0000}"/>
    <cellStyle name="Normal 6 2 68" xfId="19392" xr:uid="{00000000-0005-0000-0000-00007C4C0000}"/>
    <cellStyle name="Normal 6 2 69" xfId="19393" xr:uid="{00000000-0005-0000-0000-00007D4C0000}"/>
    <cellStyle name="Normal 6 2 7" xfId="19394" xr:uid="{00000000-0005-0000-0000-00007E4C0000}"/>
    <cellStyle name="Normal 6 2 70" xfId="19395" xr:uid="{00000000-0005-0000-0000-00007F4C0000}"/>
    <cellStyle name="Normal 6 2 71" xfId="19396" xr:uid="{00000000-0005-0000-0000-0000804C0000}"/>
    <cellStyle name="Normal 6 2 72" xfId="19397" xr:uid="{00000000-0005-0000-0000-0000814C0000}"/>
    <cellStyle name="Normal 6 2 73" xfId="19398" xr:uid="{00000000-0005-0000-0000-0000824C0000}"/>
    <cellStyle name="Normal 6 2 74" xfId="19399" xr:uid="{00000000-0005-0000-0000-0000834C0000}"/>
    <cellStyle name="Normal 6 2 75" xfId="19400" xr:uid="{00000000-0005-0000-0000-0000844C0000}"/>
    <cellStyle name="Normal 6 2 76" xfId="19401" xr:uid="{00000000-0005-0000-0000-0000854C0000}"/>
    <cellStyle name="Normal 6 2 77" xfId="19402" xr:uid="{00000000-0005-0000-0000-0000864C0000}"/>
    <cellStyle name="Normal 6 2 78" xfId="19403" xr:uid="{00000000-0005-0000-0000-0000874C0000}"/>
    <cellStyle name="Normal 6 2 79" xfId="19404" xr:uid="{00000000-0005-0000-0000-0000884C0000}"/>
    <cellStyle name="Normal 6 2 8" xfId="19405" xr:uid="{00000000-0005-0000-0000-0000894C0000}"/>
    <cellStyle name="Normal 6 2 80" xfId="19406" xr:uid="{00000000-0005-0000-0000-00008A4C0000}"/>
    <cellStyle name="Normal 6 2 81" xfId="19407" xr:uid="{00000000-0005-0000-0000-00008B4C0000}"/>
    <cellStyle name="Normal 6 2 82" xfId="19408" xr:uid="{00000000-0005-0000-0000-00008C4C0000}"/>
    <cellStyle name="Normal 6 2 83" xfId="19409" xr:uid="{00000000-0005-0000-0000-00008D4C0000}"/>
    <cellStyle name="Normal 6 2 84" xfId="19410" xr:uid="{00000000-0005-0000-0000-00008E4C0000}"/>
    <cellStyle name="Normal 6 2 85" xfId="19411" xr:uid="{00000000-0005-0000-0000-00008F4C0000}"/>
    <cellStyle name="Normal 6 2 86" xfId="19412" xr:uid="{00000000-0005-0000-0000-0000904C0000}"/>
    <cellStyle name="Normal 6 2 87" xfId="19413" xr:uid="{00000000-0005-0000-0000-0000914C0000}"/>
    <cellStyle name="Normal 6 2 88" xfId="19414" xr:uid="{00000000-0005-0000-0000-0000924C0000}"/>
    <cellStyle name="Normal 6 2 89" xfId="19415" xr:uid="{00000000-0005-0000-0000-0000934C0000}"/>
    <cellStyle name="Normal 6 2 9" xfId="19416" xr:uid="{00000000-0005-0000-0000-0000944C0000}"/>
    <cellStyle name="Normal 6 2 90" xfId="19417" xr:uid="{00000000-0005-0000-0000-0000954C0000}"/>
    <cellStyle name="Normal 6 2 91" xfId="19418" xr:uid="{00000000-0005-0000-0000-0000964C0000}"/>
    <cellStyle name="Normal 6 2 92" xfId="19419" xr:uid="{00000000-0005-0000-0000-0000974C0000}"/>
    <cellStyle name="Normal 6 2 93" xfId="19420" xr:uid="{00000000-0005-0000-0000-0000984C0000}"/>
    <cellStyle name="Normal 6 2 94" xfId="19421" xr:uid="{00000000-0005-0000-0000-0000994C0000}"/>
    <cellStyle name="Normal 6 2 95" xfId="19422" xr:uid="{00000000-0005-0000-0000-00009A4C0000}"/>
    <cellStyle name="Normal 6 2 95 2" xfId="19423" xr:uid="{00000000-0005-0000-0000-00009B4C0000}"/>
    <cellStyle name="Normal 6 2 95 3" xfId="19424" xr:uid="{00000000-0005-0000-0000-00009C4C0000}"/>
    <cellStyle name="Normal 6 2 95 4" xfId="19425" xr:uid="{00000000-0005-0000-0000-00009D4C0000}"/>
    <cellStyle name="Normal 6 3" xfId="19426" xr:uid="{00000000-0005-0000-0000-00009E4C0000}"/>
    <cellStyle name="Normal 6 3 2" xfId="19427" xr:uid="{00000000-0005-0000-0000-00009F4C0000}"/>
    <cellStyle name="Normal 6 3 3" xfId="19428" xr:uid="{00000000-0005-0000-0000-0000A04C0000}"/>
    <cellStyle name="Normal 6 3 3 2" xfId="19429" xr:uid="{00000000-0005-0000-0000-0000A14C0000}"/>
    <cellStyle name="Normal 6 3 3 2 2" xfId="19430" xr:uid="{00000000-0005-0000-0000-0000A24C0000}"/>
    <cellStyle name="Normal 6 3 3 2 2 2" xfId="19431" xr:uid="{00000000-0005-0000-0000-0000A34C0000}"/>
    <cellStyle name="Normal 6 3 3 2 2 3" xfId="19432" xr:uid="{00000000-0005-0000-0000-0000A44C0000}"/>
    <cellStyle name="Normal 6 3 3 2 2 4" xfId="19433" xr:uid="{00000000-0005-0000-0000-0000A54C0000}"/>
    <cellStyle name="Normal 6 3 3 2 3" xfId="19434" xr:uid="{00000000-0005-0000-0000-0000A64C0000}"/>
    <cellStyle name="Normal 6 3 3 2 4" xfId="19435" xr:uid="{00000000-0005-0000-0000-0000A74C0000}"/>
    <cellStyle name="Normal 6 3 3 2 5" xfId="19436" xr:uid="{00000000-0005-0000-0000-0000A84C0000}"/>
    <cellStyle name="Normal 6 3 3 3" xfId="19437" xr:uid="{00000000-0005-0000-0000-0000A94C0000}"/>
    <cellStyle name="Normal 6 3 3 4" xfId="19438" xr:uid="{00000000-0005-0000-0000-0000AA4C0000}"/>
    <cellStyle name="Normal 6 3 3 4 2" xfId="19439" xr:uid="{00000000-0005-0000-0000-0000AB4C0000}"/>
    <cellStyle name="Normal 6 3 3 4 3" xfId="19440" xr:uid="{00000000-0005-0000-0000-0000AC4C0000}"/>
    <cellStyle name="Normal 6 3 3 4 4" xfId="19441" xr:uid="{00000000-0005-0000-0000-0000AD4C0000}"/>
    <cellStyle name="Normal 6 3 3 5" xfId="19442" xr:uid="{00000000-0005-0000-0000-0000AE4C0000}"/>
    <cellStyle name="Normal 6 3 3 6" xfId="19443" xr:uid="{00000000-0005-0000-0000-0000AF4C0000}"/>
    <cellStyle name="Normal 6 3 3 7" xfId="19444" xr:uid="{00000000-0005-0000-0000-0000B04C0000}"/>
    <cellStyle name="Normal 6 3 4" xfId="19445" xr:uid="{00000000-0005-0000-0000-0000B14C0000}"/>
    <cellStyle name="Normal 6 4" xfId="19446" xr:uid="{00000000-0005-0000-0000-0000B24C0000}"/>
    <cellStyle name="Normal 6 4 2" xfId="19447" xr:uid="{00000000-0005-0000-0000-0000B34C0000}"/>
    <cellStyle name="Normal 6 4 3" xfId="19448" xr:uid="{00000000-0005-0000-0000-0000B44C0000}"/>
    <cellStyle name="Normal 6 4 3 2" xfId="19449" xr:uid="{00000000-0005-0000-0000-0000B54C0000}"/>
    <cellStyle name="Normal 6 4 3 2 2" xfId="19450" xr:uid="{00000000-0005-0000-0000-0000B64C0000}"/>
    <cellStyle name="Normal 6 4 3 2 2 2" xfId="19451" xr:uid="{00000000-0005-0000-0000-0000B74C0000}"/>
    <cellStyle name="Normal 6 4 3 2 2 3" xfId="19452" xr:uid="{00000000-0005-0000-0000-0000B84C0000}"/>
    <cellStyle name="Normal 6 4 3 2 2 4" xfId="19453" xr:uid="{00000000-0005-0000-0000-0000B94C0000}"/>
    <cellStyle name="Normal 6 4 3 2 3" xfId="19454" xr:uid="{00000000-0005-0000-0000-0000BA4C0000}"/>
    <cellStyle name="Normal 6 4 3 2 4" xfId="19455" xr:uid="{00000000-0005-0000-0000-0000BB4C0000}"/>
    <cellStyle name="Normal 6 4 3 2 5" xfId="19456" xr:uid="{00000000-0005-0000-0000-0000BC4C0000}"/>
    <cellStyle name="Normal 6 4 3 3" xfId="19457" xr:uid="{00000000-0005-0000-0000-0000BD4C0000}"/>
    <cellStyle name="Normal 6 4 3 3 2" xfId="19458" xr:uid="{00000000-0005-0000-0000-0000BE4C0000}"/>
    <cellStyle name="Normal 6 4 3 3 3" xfId="19459" xr:uid="{00000000-0005-0000-0000-0000BF4C0000}"/>
    <cellStyle name="Normal 6 4 3 3 4" xfId="19460" xr:uid="{00000000-0005-0000-0000-0000C04C0000}"/>
    <cellStyle name="Normal 6 4 3 4" xfId="19461" xr:uid="{00000000-0005-0000-0000-0000C14C0000}"/>
    <cellStyle name="Normal 6 4 3 5" xfId="19462" xr:uid="{00000000-0005-0000-0000-0000C24C0000}"/>
    <cellStyle name="Normal 6 4 3 6" xfId="19463" xr:uid="{00000000-0005-0000-0000-0000C34C0000}"/>
    <cellStyle name="Normal 6 5" xfId="19464" xr:uid="{00000000-0005-0000-0000-0000C44C0000}"/>
    <cellStyle name="Normal 6 5 2" xfId="19465" xr:uid="{00000000-0005-0000-0000-0000C54C0000}"/>
    <cellStyle name="Normal 6 5 2 2" xfId="19466" xr:uid="{00000000-0005-0000-0000-0000C64C0000}"/>
    <cellStyle name="Normal 6 5 2 2 2" xfId="19467" xr:uid="{00000000-0005-0000-0000-0000C74C0000}"/>
    <cellStyle name="Normal 6 5 2 2 3" xfId="19468" xr:uid="{00000000-0005-0000-0000-0000C84C0000}"/>
    <cellStyle name="Normal 6 5 2 2 4" xfId="19469" xr:uid="{00000000-0005-0000-0000-0000C94C0000}"/>
    <cellStyle name="Normal 6 5 2 3" xfId="19470" xr:uid="{00000000-0005-0000-0000-0000CA4C0000}"/>
    <cellStyle name="Normal 6 5 2 4" xfId="19471" xr:uid="{00000000-0005-0000-0000-0000CB4C0000}"/>
    <cellStyle name="Normal 6 5 2 5" xfId="19472" xr:uid="{00000000-0005-0000-0000-0000CC4C0000}"/>
    <cellStyle name="Normal 6 5 3" xfId="19473" xr:uid="{00000000-0005-0000-0000-0000CD4C0000}"/>
    <cellStyle name="Normal 6 5 4" xfId="19474" xr:uid="{00000000-0005-0000-0000-0000CE4C0000}"/>
    <cellStyle name="Normal 6 5 4 2" xfId="19475" xr:uid="{00000000-0005-0000-0000-0000CF4C0000}"/>
    <cellStyle name="Normal 6 5 4 3" xfId="19476" xr:uid="{00000000-0005-0000-0000-0000D04C0000}"/>
    <cellStyle name="Normal 6 5 4 4" xfId="19477" xr:uid="{00000000-0005-0000-0000-0000D14C0000}"/>
    <cellStyle name="Normal 6 5 5" xfId="19478" xr:uid="{00000000-0005-0000-0000-0000D24C0000}"/>
    <cellStyle name="Normal 6 5 6" xfId="19479" xr:uid="{00000000-0005-0000-0000-0000D34C0000}"/>
    <cellStyle name="Normal 6 5 7" xfId="19480" xr:uid="{00000000-0005-0000-0000-0000D44C0000}"/>
    <cellStyle name="Normal 6 6" xfId="19481" xr:uid="{00000000-0005-0000-0000-0000D54C0000}"/>
    <cellStyle name="Normal 6 6 2" xfId="19482" xr:uid="{00000000-0005-0000-0000-0000D64C0000}"/>
    <cellStyle name="Normal 6 6 3" xfId="19483" xr:uid="{00000000-0005-0000-0000-0000D74C0000}"/>
    <cellStyle name="Normal 6 6 4" xfId="19484" xr:uid="{00000000-0005-0000-0000-0000D84C0000}"/>
    <cellStyle name="Normal 60" xfId="19485" xr:uid="{00000000-0005-0000-0000-0000D94C0000}"/>
    <cellStyle name="Normal 60 2" xfId="19486" xr:uid="{00000000-0005-0000-0000-0000DA4C0000}"/>
    <cellStyle name="Normal 60 3" xfId="19487" xr:uid="{00000000-0005-0000-0000-0000DB4C0000}"/>
    <cellStyle name="Normal 60 4" xfId="19488" xr:uid="{00000000-0005-0000-0000-0000DC4C0000}"/>
    <cellStyle name="Normal 61" xfId="19489" xr:uid="{00000000-0005-0000-0000-0000DD4C0000}"/>
    <cellStyle name="Normal 61 2" xfId="19490" xr:uid="{00000000-0005-0000-0000-0000DE4C0000}"/>
    <cellStyle name="Normal 61 3" xfId="19491" xr:uid="{00000000-0005-0000-0000-0000DF4C0000}"/>
    <cellStyle name="Normal 61 4" xfId="19492" xr:uid="{00000000-0005-0000-0000-0000E04C0000}"/>
    <cellStyle name="Normal 62" xfId="19493" xr:uid="{00000000-0005-0000-0000-0000E14C0000}"/>
    <cellStyle name="Normal 62 2" xfId="19494" xr:uid="{00000000-0005-0000-0000-0000E24C0000}"/>
    <cellStyle name="Normal 62 3" xfId="19495" xr:uid="{00000000-0005-0000-0000-0000E34C0000}"/>
    <cellStyle name="Normal 62 4" xfId="19496" xr:uid="{00000000-0005-0000-0000-0000E44C0000}"/>
    <cellStyle name="Normal 63" xfId="19497" xr:uid="{00000000-0005-0000-0000-0000E54C0000}"/>
    <cellStyle name="Normal 63 2" xfId="19498" xr:uid="{00000000-0005-0000-0000-0000E64C0000}"/>
    <cellStyle name="Normal 63 3" xfId="19499" xr:uid="{00000000-0005-0000-0000-0000E74C0000}"/>
    <cellStyle name="Normal 63 4" xfId="19500" xr:uid="{00000000-0005-0000-0000-0000E84C0000}"/>
    <cellStyle name="Normal 64" xfId="19501" xr:uid="{00000000-0005-0000-0000-0000E94C0000}"/>
    <cellStyle name="Normal 64 2" xfId="19502" xr:uid="{00000000-0005-0000-0000-0000EA4C0000}"/>
    <cellStyle name="Normal 64 3" xfId="19503" xr:uid="{00000000-0005-0000-0000-0000EB4C0000}"/>
    <cellStyle name="Normal 64 4" xfId="19504" xr:uid="{00000000-0005-0000-0000-0000EC4C0000}"/>
    <cellStyle name="Normal 65" xfId="19505" xr:uid="{00000000-0005-0000-0000-0000ED4C0000}"/>
    <cellStyle name="Normal 65 2" xfId="19506" xr:uid="{00000000-0005-0000-0000-0000EE4C0000}"/>
    <cellStyle name="Normal 65 3" xfId="19507" xr:uid="{00000000-0005-0000-0000-0000EF4C0000}"/>
    <cellStyle name="Normal 65 4" xfId="19508" xr:uid="{00000000-0005-0000-0000-0000F04C0000}"/>
    <cellStyle name="Normal 66" xfId="19509" xr:uid="{00000000-0005-0000-0000-0000F14C0000}"/>
    <cellStyle name="Normal 66 2" xfId="19510" xr:uid="{00000000-0005-0000-0000-0000F24C0000}"/>
    <cellStyle name="Normal 66 3" xfId="19511" xr:uid="{00000000-0005-0000-0000-0000F34C0000}"/>
    <cellStyle name="Normal 66 4" xfId="19512" xr:uid="{00000000-0005-0000-0000-0000F44C0000}"/>
    <cellStyle name="Normal 67" xfId="19513" xr:uid="{00000000-0005-0000-0000-0000F54C0000}"/>
    <cellStyle name="Normal 67 2" xfId="19514" xr:uid="{00000000-0005-0000-0000-0000F64C0000}"/>
    <cellStyle name="Normal 67 3" xfId="19515" xr:uid="{00000000-0005-0000-0000-0000F74C0000}"/>
    <cellStyle name="Normal 67 4" xfId="19516" xr:uid="{00000000-0005-0000-0000-0000F84C0000}"/>
    <cellStyle name="Normal 68" xfId="19517" xr:uid="{00000000-0005-0000-0000-0000F94C0000}"/>
    <cellStyle name="Normal 68 2" xfId="19518" xr:uid="{00000000-0005-0000-0000-0000FA4C0000}"/>
    <cellStyle name="Normal 68 3" xfId="19519" xr:uid="{00000000-0005-0000-0000-0000FB4C0000}"/>
    <cellStyle name="Normal 68 4" xfId="19520" xr:uid="{00000000-0005-0000-0000-0000FC4C0000}"/>
    <cellStyle name="Normal 69" xfId="19521" xr:uid="{00000000-0005-0000-0000-0000FD4C0000}"/>
    <cellStyle name="Normal 69 2" xfId="19522" xr:uid="{00000000-0005-0000-0000-0000FE4C0000}"/>
    <cellStyle name="Normal 69 3" xfId="19523" xr:uid="{00000000-0005-0000-0000-0000FF4C0000}"/>
    <cellStyle name="Normal 69 4" xfId="19524" xr:uid="{00000000-0005-0000-0000-0000004D0000}"/>
    <cellStyle name="Normal 7" xfId="19525" xr:uid="{00000000-0005-0000-0000-0000014D0000}"/>
    <cellStyle name="Normal 7 10" xfId="19526" xr:uid="{00000000-0005-0000-0000-0000024D0000}"/>
    <cellStyle name="Normal 7 10 2" xfId="19527" xr:uid="{00000000-0005-0000-0000-0000034D0000}"/>
    <cellStyle name="Normal 7 10 2 2" xfId="19528" xr:uid="{00000000-0005-0000-0000-0000044D0000}"/>
    <cellStyle name="Normal 7 10 2 2 2" xfId="19529" xr:uid="{00000000-0005-0000-0000-0000054D0000}"/>
    <cellStyle name="Normal 7 10 2 2 3" xfId="19530" xr:uid="{00000000-0005-0000-0000-0000064D0000}"/>
    <cellStyle name="Normal 7 10 2 2 4" xfId="19531" xr:uid="{00000000-0005-0000-0000-0000074D0000}"/>
    <cellStyle name="Normal 7 10 2 3" xfId="19532" xr:uid="{00000000-0005-0000-0000-0000084D0000}"/>
    <cellStyle name="Normal 7 10 2 4" xfId="19533" xr:uid="{00000000-0005-0000-0000-0000094D0000}"/>
    <cellStyle name="Normal 7 10 2 5" xfId="19534" xr:uid="{00000000-0005-0000-0000-00000A4D0000}"/>
    <cellStyle name="Normal 7 10 3" xfId="19535" xr:uid="{00000000-0005-0000-0000-00000B4D0000}"/>
    <cellStyle name="Normal 7 10 3 2" xfId="19536" xr:uid="{00000000-0005-0000-0000-00000C4D0000}"/>
    <cellStyle name="Normal 7 10 3 3" xfId="19537" xr:uid="{00000000-0005-0000-0000-00000D4D0000}"/>
    <cellStyle name="Normal 7 10 3 4" xfId="19538" xr:uid="{00000000-0005-0000-0000-00000E4D0000}"/>
    <cellStyle name="Normal 7 10 4" xfId="19539" xr:uid="{00000000-0005-0000-0000-00000F4D0000}"/>
    <cellStyle name="Normal 7 10 5" xfId="19540" xr:uid="{00000000-0005-0000-0000-0000104D0000}"/>
    <cellStyle name="Normal 7 10 6" xfId="19541" xr:uid="{00000000-0005-0000-0000-0000114D0000}"/>
    <cellStyle name="Normal 7 11" xfId="19542" xr:uid="{00000000-0005-0000-0000-0000124D0000}"/>
    <cellStyle name="Normal 7 11 2" xfId="19543" xr:uid="{00000000-0005-0000-0000-0000134D0000}"/>
    <cellStyle name="Normal 7 11 2 2" xfId="19544" xr:uid="{00000000-0005-0000-0000-0000144D0000}"/>
    <cellStyle name="Normal 7 11 2 2 2" xfId="19545" xr:uid="{00000000-0005-0000-0000-0000154D0000}"/>
    <cellStyle name="Normal 7 11 2 2 3" xfId="19546" xr:uid="{00000000-0005-0000-0000-0000164D0000}"/>
    <cellStyle name="Normal 7 11 2 2 4" xfId="19547" xr:uid="{00000000-0005-0000-0000-0000174D0000}"/>
    <cellStyle name="Normal 7 11 2 3" xfId="19548" xr:uid="{00000000-0005-0000-0000-0000184D0000}"/>
    <cellStyle name="Normal 7 11 2 4" xfId="19549" xr:uid="{00000000-0005-0000-0000-0000194D0000}"/>
    <cellStyle name="Normal 7 11 2 5" xfId="19550" xr:uid="{00000000-0005-0000-0000-00001A4D0000}"/>
    <cellStyle name="Normal 7 11 3" xfId="19551" xr:uid="{00000000-0005-0000-0000-00001B4D0000}"/>
    <cellStyle name="Normal 7 11 3 2" xfId="19552" xr:uid="{00000000-0005-0000-0000-00001C4D0000}"/>
    <cellStyle name="Normal 7 11 3 3" xfId="19553" xr:uid="{00000000-0005-0000-0000-00001D4D0000}"/>
    <cellStyle name="Normal 7 11 3 4" xfId="19554" xr:uid="{00000000-0005-0000-0000-00001E4D0000}"/>
    <cellStyle name="Normal 7 11 4" xfId="19555" xr:uid="{00000000-0005-0000-0000-00001F4D0000}"/>
    <cellStyle name="Normal 7 11 5" xfId="19556" xr:uid="{00000000-0005-0000-0000-0000204D0000}"/>
    <cellStyle name="Normal 7 11 6" xfId="19557" xr:uid="{00000000-0005-0000-0000-0000214D0000}"/>
    <cellStyle name="Normal 7 12" xfId="19558" xr:uid="{00000000-0005-0000-0000-0000224D0000}"/>
    <cellStyle name="Normal 7 12 2" xfId="19559" xr:uid="{00000000-0005-0000-0000-0000234D0000}"/>
    <cellStyle name="Normal 7 12 2 2" xfId="19560" xr:uid="{00000000-0005-0000-0000-0000244D0000}"/>
    <cellStyle name="Normal 7 12 2 2 2" xfId="19561" xr:uid="{00000000-0005-0000-0000-0000254D0000}"/>
    <cellStyle name="Normal 7 12 2 2 3" xfId="19562" xr:uid="{00000000-0005-0000-0000-0000264D0000}"/>
    <cellStyle name="Normal 7 12 2 2 4" xfId="19563" xr:uid="{00000000-0005-0000-0000-0000274D0000}"/>
    <cellStyle name="Normal 7 12 2 3" xfId="19564" xr:uid="{00000000-0005-0000-0000-0000284D0000}"/>
    <cellStyle name="Normal 7 12 2 4" xfId="19565" xr:uid="{00000000-0005-0000-0000-0000294D0000}"/>
    <cellStyle name="Normal 7 12 2 5" xfId="19566" xr:uid="{00000000-0005-0000-0000-00002A4D0000}"/>
    <cellStyle name="Normal 7 12 3" xfId="19567" xr:uid="{00000000-0005-0000-0000-00002B4D0000}"/>
    <cellStyle name="Normal 7 12 3 2" xfId="19568" xr:uid="{00000000-0005-0000-0000-00002C4D0000}"/>
    <cellStyle name="Normal 7 12 3 3" xfId="19569" xr:uid="{00000000-0005-0000-0000-00002D4D0000}"/>
    <cellStyle name="Normal 7 12 3 4" xfId="19570" xr:uid="{00000000-0005-0000-0000-00002E4D0000}"/>
    <cellStyle name="Normal 7 12 4" xfId="19571" xr:uid="{00000000-0005-0000-0000-00002F4D0000}"/>
    <cellStyle name="Normal 7 12 5" xfId="19572" xr:uid="{00000000-0005-0000-0000-0000304D0000}"/>
    <cellStyle name="Normal 7 12 6" xfId="19573" xr:uid="{00000000-0005-0000-0000-0000314D0000}"/>
    <cellStyle name="Normal 7 2" xfId="19574" xr:uid="{00000000-0005-0000-0000-0000324D0000}"/>
    <cellStyle name="Normal 7 2 10" xfId="19575" xr:uid="{00000000-0005-0000-0000-0000334D0000}"/>
    <cellStyle name="Normal 7 2 11" xfId="19576" xr:uid="{00000000-0005-0000-0000-0000344D0000}"/>
    <cellStyle name="Normal 7 2 12" xfId="19577" xr:uid="{00000000-0005-0000-0000-0000354D0000}"/>
    <cellStyle name="Normal 7 2 13" xfId="19578" xr:uid="{00000000-0005-0000-0000-0000364D0000}"/>
    <cellStyle name="Normal 7 2 14" xfId="19579" xr:uid="{00000000-0005-0000-0000-0000374D0000}"/>
    <cellStyle name="Normal 7 2 15" xfId="19580" xr:uid="{00000000-0005-0000-0000-0000384D0000}"/>
    <cellStyle name="Normal 7 2 16" xfId="19581" xr:uid="{00000000-0005-0000-0000-0000394D0000}"/>
    <cellStyle name="Normal 7 2 17" xfId="19582" xr:uid="{00000000-0005-0000-0000-00003A4D0000}"/>
    <cellStyle name="Normal 7 2 18" xfId="19583" xr:uid="{00000000-0005-0000-0000-00003B4D0000}"/>
    <cellStyle name="Normal 7 2 19" xfId="19584" xr:uid="{00000000-0005-0000-0000-00003C4D0000}"/>
    <cellStyle name="Normal 7 2 2" xfId="19585" xr:uid="{00000000-0005-0000-0000-00003D4D0000}"/>
    <cellStyle name="Normal 7 2 2 2" xfId="19586" xr:uid="{00000000-0005-0000-0000-00003E4D0000}"/>
    <cellStyle name="Normal 7 2 2 3" xfId="19587" xr:uid="{00000000-0005-0000-0000-00003F4D0000}"/>
    <cellStyle name="Normal 7 2 20" xfId="19588" xr:uid="{00000000-0005-0000-0000-0000404D0000}"/>
    <cellStyle name="Normal 7 2 21" xfId="19589" xr:uid="{00000000-0005-0000-0000-0000414D0000}"/>
    <cellStyle name="Normal 7 2 22" xfId="19590" xr:uid="{00000000-0005-0000-0000-0000424D0000}"/>
    <cellStyle name="Normal 7 2 23" xfId="19591" xr:uid="{00000000-0005-0000-0000-0000434D0000}"/>
    <cellStyle name="Normal 7 2 24" xfId="19592" xr:uid="{00000000-0005-0000-0000-0000444D0000}"/>
    <cellStyle name="Normal 7 2 25" xfId="19593" xr:uid="{00000000-0005-0000-0000-0000454D0000}"/>
    <cellStyle name="Normal 7 2 26" xfId="19594" xr:uid="{00000000-0005-0000-0000-0000464D0000}"/>
    <cellStyle name="Normal 7 2 27" xfId="19595" xr:uid="{00000000-0005-0000-0000-0000474D0000}"/>
    <cellStyle name="Normal 7 2 28" xfId="19596" xr:uid="{00000000-0005-0000-0000-0000484D0000}"/>
    <cellStyle name="Normal 7 2 29" xfId="19597" xr:uid="{00000000-0005-0000-0000-0000494D0000}"/>
    <cellStyle name="Normal 7 2 3" xfId="19598" xr:uid="{00000000-0005-0000-0000-00004A4D0000}"/>
    <cellStyle name="Normal 7 2 3 2" xfId="19599" xr:uid="{00000000-0005-0000-0000-00004B4D0000}"/>
    <cellStyle name="Normal 7 2 3 2 2" xfId="19600" xr:uid="{00000000-0005-0000-0000-00004C4D0000}"/>
    <cellStyle name="Normal 7 2 3 2 3" xfId="19601" xr:uid="{00000000-0005-0000-0000-00004D4D0000}"/>
    <cellStyle name="Normal 7 2 3 2 3 2" xfId="19602" xr:uid="{00000000-0005-0000-0000-00004E4D0000}"/>
    <cellStyle name="Normal 7 2 3 2 3 3" xfId="19603" xr:uid="{00000000-0005-0000-0000-00004F4D0000}"/>
    <cellStyle name="Normal 7 2 3 2 3 4" xfId="19604" xr:uid="{00000000-0005-0000-0000-0000504D0000}"/>
    <cellStyle name="Normal 7 2 3 2 4" xfId="19605" xr:uid="{00000000-0005-0000-0000-0000514D0000}"/>
    <cellStyle name="Normal 7 2 3 2 5" xfId="19606" xr:uid="{00000000-0005-0000-0000-0000524D0000}"/>
    <cellStyle name="Normal 7 2 3 2 6" xfId="19607" xr:uid="{00000000-0005-0000-0000-0000534D0000}"/>
    <cellStyle name="Normal 7 2 3 3" xfId="19608" xr:uid="{00000000-0005-0000-0000-0000544D0000}"/>
    <cellStyle name="Normal 7 2 3 3 2" xfId="19609" xr:uid="{00000000-0005-0000-0000-0000554D0000}"/>
    <cellStyle name="Normal 7 2 3 3 3" xfId="19610" xr:uid="{00000000-0005-0000-0000-0000564D0000}"/>
    <cellStyle name="Normal 7 2 3 3 4" xfId="19611" xr:uid="{00000000-0005-0000-0000-0000574D0000}"/>
    <cellStyle name="Normal 7 2 3 4" xfId="19612" xr:uid="{00000000-0005-0000-0000-0000584D0000}"/>
    <cellStyle name="Normal 7 2 3 5" xfId="19613" xr:uid="{00000000-0005-0000-0000-0000594D0000}"/>
    <cellStyle name="Normal 7 2 3 6" xfId="19614" xr:uid="{00000000-0005-0000-0000-00005A4D0000}"/>
    <cellStyle name="Normal 7 2 30" xfId="19615" xr:uid="{00000000-0005-0000-0000-00005B4D0000}"/>
    <cellStyle name="Normal 7 2 31" xfId="19616" xr:uid="{00000000-0005-0000-0000-00005C4D0000}"/>
    <cellStyle name="Normal 7 2 32" xfId="19617" xr:uid="{00000000-0005-0000-0000-00005D4D0000}"/>
    <cellStyle name="Normal 7 2 33" xfId="19618" xr:uid="{00000000-0005-0000-0000-00005E4D0000}"/>
    <cellStyle name="Normal 7 2 34" xfId="19619" xr:uid="{00000000-0005-0000-0000-00005F4D0000}"/>
    <cellStyle name="Normal 7 2 35" xfId="19620" xr:uid="{00000000-0005-0000-0000-0000604D0000}"/>
    <cellStyle name="Normal 7 2 36" xfId="19621" xr:uid="{00000000-0005-0000-0000-0000614D0000}"/>
    <cellStyle name="Normal 7 2 37" xfId="19622" xr:uid="{00000000-0005-0000-0000-0000624D0000}"/>
    <cellStyle name="Normal 7 2 38" xfId="19623" xr:uid="{00000000-0005-0000-0000-0000634D0000}"/>
    <cellStyle name="Normal 7 2 39" xfId="19624" xr:uid="{00000000-0005-0000-0000-0000644D0000}"/>
    <cellStyle name="Normal 7 2 4" xfId="19625" xr:uid="{00000000-0005-0000-0000-0000654D0000}"/>
    <cellStyle name="Normal 7 2 40" xfId="19626" xr:uid="{00000000-0005-0000-0000-0000664D0000}"/>
    <cellStyle name="Normal 7 2 41" xfId="19627" xr:uid="{00000000-0005-0000-0000-0000674D0000}"/>
    <cellStyle name="Normal 7 2 42" xfId="19628" xr:uid="{00000000-0005-0000-0000-0000684D0000}"/>
    <cellStyle name="Normal 7 2 43" xfId="19629" xr:uid="{00000000-0005-0000-0000-0000694D0000}"/>
    <cellStyle name="Normal 7 2 44" xfId="19630" xr:uid="{00000000-0005-0000-0000-00006A4D0000}"/>
    <cellStyle name="Normal 7 2 45" xfId="19631" xr:uid="{00000000-0005-0000-0000-00006B4D0000}"/>
    <cellStyle name="Normal 7 2 46" xfId="19632" xr:uid="{00000000-0005-0000-0000-00006C4D0000}"/>
    <cellStyle name="Normal 7 2 47" xfId="19633" xr:uid="{00000000-0005-0000-0000-00006D4D0000}"/>
    <cellStyle name="Normal 7 2 48" xfId="19634" xr:uid="{00000000-0005-0000-0000-00006E4D0000}"/>
    <cellStyle name="Normal 7 2 49" xfId="19635" xr:uid="{00000000-0005-0000-0000-00006F4D0000}"/>
    <cellStyle name="Normal 7 2 5" xfId="19636" xr:uid="{00000000-0005-0000-0000-0000704D0000}"/>
    <cellStyle name="Normal 7 2 50" xfId="19637" xr:uid="{00000000-0005-0000-0000-0000714D0000}"/>
    <cellStyle name="Normal 7 2 51" xfId="19638" xr:uid="{00000000-0005-0000-0000-0000724D0000}"/>
    <cellStyle name="Normal 7 2 52" xfId="19639" xr:uid="{00000000-0005-0000-0000-0000734D0000}"/>
    <cellStyle name="Normal 7 2 53" xfId="19640" xr:uid="{00000000-0005-0000-0000-0000744D0000}"/>
    <cellStyle name="Normal 7 2 54" xfId="19641" xr:uid="{00000000-0005-0000-0000-0000754D0000}"/>
    <cellStyle name="Normal 7 2 55" xfId="19642" xr:uid="{00000000-0005-0000-0000-0000764D0000}"/>
    <cellStyle name="Normal 7 2 56" xfId="19643" xr:uid="{00000000-0005-0000-0000-0000774D0000}"/>
    <cellStyle name="Normal 7 2 57" xfId="19644" xr:uid="{00000000-0005-0000-0000-0000784D0000}"/>
    <cellStyle name="Normal 7 2 58" xfId="19645" xr:uid="{00000000-0005-0000-0000-0000794D0000}"/>
    <cellStyle name="Normal 7 2 59" xfId="19646" xr:uid="{00000000-0005-0000-0000-00007A4D0000}"/>
    <cellStyle name="Normal 7 2 6" xfId="19647" xr:uid="{00000000-0005-0000-0000-00007B4D0000}"/>
    <cellStyle name="Normal 7 2 60" xfId="19648" xr:uid="{00000000-0005-0000-0000-00007C4D0000}"/>
    <cellStyle name="Normal 7 2 61" xfId="19649" xr:uid="{00000000-0005-0000-0000-00007D4D0000}"/>
    <cellStyle name="Normal 7 2 62" xfId="19650" xr:uid="{00000000-0005-0000-0000-00007E4D0000}"/>
    <cellStyle name="Normal 7 2 63" xfId="19651" xr:uid="{00000000-0005-0000-0000-00007F4D0000}"/>
    <cellStyle name="Normal 7 2 64" xfId="19652" xr:uid="{00000000-0005-0000-0000-0000804D0000}"/>
    <cellStyle name="Normal 7 2 65" xfId="19653" xr:uid="{00000000-0005-0000-0000-0000814D0000}"/>
    <cellStyle name="Normal 7 2 66" xfId="19654" xr:uid="{00000000-0005-0000-0000-0000824D0000}"/>
    <cellStyle name="Normal 7 2 67" xfId="19655" xr:uid="{00000000-0005-0000-0000-0000834D0000}"/>
    <cellStyle name="Normal 7 2 68" xfId="19656" xr:uid="{00000000-0005-0000-0000-0000844D0000}"/>
    <cellStyle name="Normal 7 2 69" xfId="19657" xr:uid="{00000000-0005-0000-0000-0000854D0000}"/>
    <cellStyle name="Normal 7 2 7" xfId="19658" xr:uid="{00000000-0005-0000-0000-0000864D0000}"/>
    <cellStyle name="Normal 7 2 70" xfId="19659" xr:uid="{00000000-0005-0000-0000-0000874D0000}"/>
    <cellStyle name="Normal 7 2 71" xfId="19660" xr:uid="{00000000-0005-0000-0000-0000884D0000}"/>
    <cellStyle name="Normal 7 2 72" xfId="19661" xr:uid="{00000000-0005-0000-0000-0000894D0000}"/>
    <cellStyle name="Normal 7 2 73" xfId="19662" xr:uid="{00000000-0005-0000-0000-00008A4D0000}"/>
    <cellStyle name="Normal 7 2 74" xfId="19663" xr:uid="{00000000-0005-0000-0000-00008B4D0000}"/>
    <cellStyle name="Normal 7 2 75" xfId="19664" xr:uid="{00000000-0005-0000-0000-00008C4D0000}"/>
    <cellStyle name="Normal 7 2 76" xfId="19665" xr:uid="{00000000-0005-0000-0000-00008D4D0000}"/>
    <cellStyle name="Normal 7 2 77" xfId="19666" xr:uid="{00000000-0005-0000-0000-00008E4D0000}"/>
    <cellStyle name="Normal 7 2 78" xfId="19667" xr:uid="{00000000-0005-0000-0000-00008F4D0000}"/>
    <cellStyle name="Normal 7 2 79" xfId="19668" xr:uid="{00000000-0005-0000-0000-0000904D0000}"/>
    <cellStyle name="Normal 7 2 8" xfId="19669" xr:uid="{00000000-0005-0000-0000-0000914D0000}"/>
    <cellStyle name="Normal 7 2 80" xfId="19670" xr:uid="{00000000-0005-0000-0000-0000924D0000}"/>
    <cellStyle name="Normal 7 2 81" xfId="19671" xr:uid="{00000000-0005-0000-0000-0000934D0000}"/>
    <cellStyle name="Normal 7 2 82" xfId="19672" xr:uid="{00000000-0005-0000-0000-0000944D0000}"/>
    <cellStyle name="Normal 7 2 83" xfId="19673" xr:uid="{00000000-0005-0000-0000-0000954D0000}"/>
    <cellStyle name="Normal 7 2 84" xfId="19674" xr:uid="{00000000-0005-0000-0000-0000964D0000}"/>
    <cellStyle name="Normal 7 2 85" xfId="19675" xr:uid="{00000000-0005-0000-0000-0000974D0000}"/>
    <cellStyle name="Normal 7 2 86" xfId="19676" xr:uid="{00000000-0005-0000-0000-0000984D0000}"/>
    <cellStyle name="Normal 7 2 87" xfId="19677" xr:uid="{00000000-0005-0000-0000-0000994D0000}"/>
    <cellStyle name="Normal 7 2 88" xfId="19678" xr:uid="{00000000-0005-0000-0000-00009A4D0000}"/>
    <cellStyle name="Normal 7 2 89" xfId="19679" xr:uid="{00000000-0005-0000-0000-00009B4D0000}"/>
    <cellStyle name="Normal 7 2 9" xfId="19680" xr:uid="{00000000-0005-0000-0000-00009C4D0000}"/>
    <cellStyle name="Normal 7 2 90" xfId="19681" xr:uid="{00000000-0005-0000-0000-00009D4D0000}"/>
    <cellStyle name="Normal 7 2 91" xfId="19682" xr:uid="{00000000-0005-0000-0000-00009E4D0000}"/>
    <cellStyle name="Normal 7 2 92" xfId="19683" xr:uid="{00000000-0005-0000-0000-00009F4D0000}"/>
    <cellStyle name="Normal 7 2 93" xfId="19684" xr:uid="{00000000-0005-0000-0000-0000A04D0000}"/>
    <cellStyle name="Normal 7 3" xfId="19685" xr:uid="{00000000-0005-0000-0000-0000A14D0000}"/>
    <cellStyle name="Normal 7 3 2" xfId="19686" xr:uid="{00000000-0005-0000-0000-0000A24D0000}"/>
    <cellStyle name="Normal 7 3 3" xfId="19687" xr:uid="{00000000-0005-0000-0000-0000A34D0000}"/>
    <cellStyle name="Normal 7 3 3 2" xfId="19688" xr:uid="{00000000-0005-0000-0000-0000A44D0000}"/>
    <cellStyle name="Normal 7 4" xfId="19689" xr:uid="{00000000-0005-0000-0000-0000A54D0000}"/>
    <cellStyle name="Normal 7 4 2" xfId="19690" xr:uid="{00000000-0005-0000-0000-0000A64D0000}"/>
    <cellStyle name="Normal 7 4 2 2" xfId="19691" xr:uid="{00000000-0005-0000-0000-0000A74D0000}"/>
    <cellStyle name="Normal 7 5" xfId="19692" xr:uid="{00000000-0005-0000-0000-0000A84D0000}"/>
    <cellStyle name="Normal 7 6" xfId="19693" xr:uid="{00000000-0005-0000-0000-0000A94D0000}"/>
    <cellStyle name="Normal 7 7" xfId="19694" xr:uid="{00000000-0005-0000-0000-0000AA4D0000}"/>
    <cellStyle name="Normal 7 8" xfId="19695" xr:uid="{00000000-0005-0000-0000-0000AB4D0000}"/>
    <cellStyle name="Normal 7 9" xfId="19696" xr:uid="{00000000-0005-0000-0000-0000AC4D0000}"/>
    <cellStyle name="Normal 7 9 2" xfId="19697" xr:uid="{00000000-0005-0000-0000-0000AD4D0000}"/>
    <cellStyle name="Normal 70" xfId="19698" xr:uid="{00000000-0005-0000-0000-0000AE4D0000}"/>
    <cellStyle name="Normal 70 2" xfId="19699" xr:uid="{00000000-0005-0000-0000-0000AF4D0000}"/>
    <cellStyle name="Normal 70 3" xfId="19700" xr:uid="{00000000-0005-0000-0000-0000B04D0000}"/>
    <cellStyle name="Normal 70 4" xfId="19701" xr:uid="{00000000-0005-0000-0000-0000B14D0000}"/>
    <cellStyle name="Normal 71" xfId="19702" xr:uid="{00000000-0005-0000-0000-0000B24D0000}"/>
    <cellStyle name="Normal 71 2" xfId="19703" xr:uid="{00000000-0005-0000-0000-0000B34D0000}"/>
    <cellStyle name="Normal 71 3" xfId="19704" xr:uid="{00000000-0005-0000-0000-0000B44D0000}"/>
    <cellStyle name="Normal 71 4" xfId="19705" xr:uid="{00000000-0005-0000-0000-0000B54D0000}"/>
    <cellStyle name="Normal 72" xfId="19706" xr:uid="{00000000-0005-0000-0000-0000B64D0000}"/>
    <cellStyle name="Normal 72 2" xfId="19707" xr:uid="{00000000-0005-0000-0000-0000B74D0000}"/>
    <cellStyle name="Normal 72 3" xfId="19708" xr:uid="{00000000-0005-0000-0000-0000B84D0000}"/>
    <cellStyle name="Normal 72 4" xfId="19709" xr:uid="{00000000-0005-0000-0000-0000B94D0000}"/>
    <cellStyle name="Normal 73" xfId="19710" xr:uid="{00000000-0005-0000-0000-0000BA4D0000}"/>
    <cellStyle name="Normal 73 2" xfId="19711" xr:uid="{00000000-0005-0000-0000-0000BB4D0000}"/>
    <cellStyle name="Normal 73 3" xfId="19712" xr:uid="{00000000-0005-0000-0000-0000BC4D0000}"/>
    <cellStyle name="Normal 73 4" xfId="19713" xr:uid="{00000000-0005-0000-0000-0000BD4D0000}"/>
    <cellStyle name="Normal 74" xfId="19714" xr:uid="{00000000-0005-0000-0000-0000BE4D0000}"/>
    <cellStyle name="Normal 74 2" xfId="19715" xr:uid="{00000000-0005-0000-0000-0000BF4D0000}"/>
    <cellStyle name="Normal 74 3" xfId="19716" xr:uid="{00000000-0005-0000-0000-0000C04D0000}"/>
    <cellStyle name="Normal 74 4" xfId="19717" xr:uid="{00000000-0005-0000-0000-0000C14D0000}"/>
    <cellStyle name="Normal 75" xfId="19718" xr:uid="{00000000-0005-0000-0000-0000C24D0000}"/>
    <cellStyle name="Normal 75 2" xfId="19719" xr:uid="{00000000-0005-0000-0000-0000C34D0000}"/>
    <cellStyle name="Normal 75 3" xfId="19720" xr:uid="{00000000-0005-0000-0000-0000C44D0000}"/>
    <cellStyle name="Normal 75 4" xfId="19721" xr:uid="{00000000-0005-0000-0000-0000C54D0000}"/>
    <cellStyle name="Normal 76" xfId="19722" xr:uid="{00000000-0005-0000-0000-0000C64D0000}"/>
    <cellStyle name="Normal 76 2" xfId="19723" xr:uid="{00000000-0005-0000-0000-0000C74D0000}"/>
    <cellStyle name="Normal 76 3" xfId="19724" xr:uid="{00000000-0005-0000-0000-0000C84D0000}"/>
    <cellStyle name="Normal 76 4" xfId="19725" xr:uid="{00000000-0005-0000-0000-0000C94D0000}"/>
    <cellStyle name="Normal 77" xfId="19726" xr:uid="{00000000-0005-0000-0000-0000CA4D0000}"/>
    <cellStyle name="Normal 77 2" xfId="19727" xr:uid="{00000000-0005-0000-0000-0000CB4D0000}"/>
    <cellStyle name="Normal 77 3" xfId="19728" xr:uid="{00000000-0005-0000-0000-0000CC4D0000}"/>
    <cellStyle name="Normal 77 4" xfId="19729" xr:uid="{00000000-0005-0000-0000-0000CD4D0000}"/>
    <cellStyle name="Normal 78" xfId="19730" xr:uid="{00000000-0005-0000-0000-0000CE4D0000}"/>
    <cellStyle name="Normal 78 2" xfId="19731" xr:uid="{00000000-0005-0000-0000-0000CF4D0000}"/>
    <cellStyle name="Normal 78 3" xfId="19732" xr:uid="{00000000-0005-0000-0000-0000D04D0000}"/>
    <cellStyle name="Normal 78 4" xfId="19733" xr:uid="{00000000-0005-0000-0000-0000D14D0000}"/>
    <cellStyle name="Normal 79" xfId="19734" xr:uid="{00000000-0005-0000-0000-0000D24D0000}"/>
    <cellStyle name="Normal 79 2" xfId="19735" xr:uid="{00000000-0005-0000-0000-0000D34D0000}"/>
    <cellStyle name="Normal 79 3" xfId="19736" xr:uid="{00000000-0005-0000-0000-0000D44D0000}"/>
    <cellStyle name="Normal 79 4" xfId="19737" xr:uid="{00000000-0005-0000-0000-0000D54D0000}"/>
    <cellStyle name="Normal 8" xfId="19738" xr:uid="{00000000-0005-0000-0000-0000D64D0000}"/>
    <cellStyle name="Normal 8 10" xfId="19739" xr:uid="{00000000-0005-0000-0000-0000D74D0000}"/>
    <cellStyle name="Normal 8 10 2" xfId="19740" xr:uid="{00000000-0005-0000-0000-0000D84D0000}"/>
    <cellStyle name="Normal 8 11" xfId="19741" xr:uid="{00000000-0005-0000-0000-0000D94D0000}"/>
    <cellStyle name="Normal 8 11 2" xfId="19742" xr:uid="{00000000-0005-0000-0000-0000DA4D0000}"/>
    <cellStyle name="Normal 8 11 2 2" xfId="19743" xr:uid="{00000000-0005-0000-0000-0000DB4D0000}"/>
    <cellStyle name="Normal 8 11 2 2 2" xfId="19744" xr:uid="{00000000-0005-0000-0000-0000DC4D0000}"/>
    <cellStyle name="Normal 8 11 2 2 3" xfId="19745" xr:uid="{00000000-0005-0000-0000-0000DD4D0000}"/>
    <cellStyle name="Normal 8 11 2 2 4" xfId="19746" xr:uid="{00000000-0005-0000-0000-0000DE4D0000}"/>
    <cellStyle name="Normal 8 11 2 3" xfId="19747" xr:uid="{00000000-0005-0000-0000-0000DF4D0000}"/>
    <cellStyle name="Normal 8 11 2 4" xfId="19748" xr:uid="{00000000-0005-0000-0000-0000E04D0000}"/>
    <cellStyle name="Normal 8 11 2 5" xfId="19749" xr:uid="{00000000-0005-0000-0000-0000E14D0000}"/>
    <cellStyle name="Normal 8 11 3" xfId="19750" xr:uid="{00000000-0005-0000-0000-0000E24D0000}"/>
    <cellStyle name="Normal 8 11 4" xfId="19751" xr:uid="{00000000-0005-0000-0000-0000E34D0000}"/>
    <cellStyle name="Normal 8 11 4 2" xfId="19752" xr:uid="{00000000-0005-0000-0000-0000E44D0000}"/>
    <cellStyle name="Normal 8 11 4 3" xfId="19753" xr:uid="{00000000-0005-0000-0000-0000E54D0000}"/>
    <cellStyle name="Normal 8 11 4 4" xfId="19754" xr:uid="{00000000-0005-0000-0000-0000E64D0000}"/>
    <cellStyle name="Normal 8 11 5" xfId="19755" xr:uid="{00000000-0005-0000-0000-0000E74D0000}"/>
    <cellStyle name="Normal 8 11 6" xfId="19756" xr:uid="{00000000-0005-0000-0000-0000E84D0000}"/>
    <cellStyle name="Normal 8 11 7" xfId="19757" xr:uid="{00000000-0005-0000-0000-0000E94D0000}"/>
    <cellStyle name="Normal 8 12" xfId="19758" xr:uid="{00000000-0005-0000-0000-0000EA4D0000}"/>
    <cellStyle name="Normal 8 13" xfId="19759" xr:uid="{00000000-0005-0000-0000-0000EB4D0000}"/>
    <cellStyle name="Normal 8 14" xfId="19760" xr:uid="{00000000-0005-0000-0000-0000EC4D0000}"/>
    <cellStyle name="Normal 8 15" xfId="19761" xr:uid="{00000000-0005-0000-0000-0000ED4D0000}"/>
    <cellStyle name="Normal 8 16" xfId="19762" xr:uid="{00000000-0005-0000-0000-0000EE4D0000}"/>
    <cellStyle name="Normal 8 17" xfId="19763" xr:uid="{00000000-0005-0000-0000-0000EF4D0000}"/>
    <cellStyle name="Normal 8 18" xfId="19764" xr:uid="{00000000-0005-0000-0000-0000F04D0000}"/>
    <cellStyle name="Normal 8 19" xfId="19765" xr:uid="{00000000-0005-0000-0000-0000F14D0000}"/>
    <cellStyle name="Normal 8 2" xfId="19766" xr:uid="{00000000-0005-0000-0000-0000F24D0000}"/>
    <cellStyle name="Normal 8 2 2" xfId="19767" xr:uid="{00000000-0005-0000-0000-0000F34D0000}"/>
    <cellStyle name="Normal 8 2 2 2" xfId="19768" xr:uid="{00000000-0005-0000-0000-0000F44D0000}"/>
    <cellStyle name="Normal 8 2 2 2 2" xfId="19769" xr:uid="{00000000-0005-0000-0000-0000F54D0000}"/>
    <cellStyle name="Normal 8 2 2 2 2 2" xfId="19770" xr:uid="{00000000-0005-0000-0000-0000F64D0000}"/>
    <cellStyle name="Normal 8 2 2 2 2 3" xfId="19771" xr:uid="{00000000-0005-0000-0000-0000F74D0000}"/>
    <cellStyle name="Normal 8 2 2 2 2 4" xfId="19772" xr:uid="{00000000-0005-0000-0000-0000F84D0000}"/>
    <cellStyle name="Normal 8 2 2 2 3" xfId="19773" xr:uid="{00000000-0005-0000-0000-0000F94D0000}"/>
    <cellStyle name="Normal 8 2 2 2 4" xfId="19774" xr:uid="{00000000-0005-0000-0000-0000FA4D0000}"/>
    <cellStyle name="Normal 8 2 2 2 5" xfId="19775" xr:uid="{00000000-0005-0000-0000-0000FB4D0000}"/>
    <cellStyle name="Normal 8 2 2 3" xfId="19776" xr:uid="{00000000-0005-0000-0000-0000FC4D0000}"/>
    <cellStyle name="Normal 8 2 2 4" xfId="19777" xr:uid="{00000000-0005-0000-0000-0000FD4D0000}"/>
    <cellStyle name="Normal 8 2 2 4 2" xfId="19778" xr:uid="{00000000-0005-0000-0000-0000FE4D0000}"/>
    <cellStyle name="Normal 8 2 2 4 3" xfId="19779" xr:uid="{00000000-0005-0000-0000-0000FF4D0000}"/>
    <cellStyle name="Normal 8 2 2 4 4" xfId="19780" xr:uid="{00000000-0005-0000-0000-0000004E0000}"/>
    <cellStyle name="Normal 8 2 2 5" xfId="19781" xr:uid="{00000000-0005-0000-0000-0000014E0000}"/>
    <cellStyle name="Normal 8 2 2 6" xfId="19782" xr:uid="{00000000-0005-0000-0000-0000024E0000}"/>
    <cellStyle name="Normal 8 2 2 7" xfId="19783" xr:uid="{00000000-0005-0000-0000-0000034E0000}"/>
    <cellStyle name="Normal 8 2 3" xfId="19784" xr:uid="{00000000-0005-0000-0000-0000044E0000}"/>
    <cellStyle name="Normal 8 2 3 2" xfId="19785" xr:uid="{00000000-0005-0000-0000-0000054E0000}"/>
    <cellStyle name="Normal 8 2 3 2 2" xfId="19786" xr:uid="{00000000-0005-0000-0000-0000064E0000}"/>
    <cellStyle name="Normal 8 2 3 2 2 2" xfId="19787" xr:uid="{00000000-0005-0000-0000-0000074E0000}"/>
    <cellStyle name="Normal 8 2 3 2 2 3" xfId="19788" xr:uid="{00000000-0005-0000-0000-0000084E0000}"/>
    <cellStyle name="Normal 8 2 3 2 2 4" xfId="19789" xr:uid="{00000000-0005-0000-0000-0000094E0000}"/>
    <cellStyle name="Normal 8 2 3 2 3" xfId="19790" xr:uid="{00000000-0005-0000-0000-00000A4E0000}"/>
    <cellStyle name="Normal 8 2 3 2 4" xfId="19791" xr:uid="{00000000-0005-0000-0000-00000B4E0000}"/>
    <cellStyle name="Normal 8 2 3 2 5" xfId="19792" xr:uid="{00000000-0005-0000-0000-00000C4E0000}"/>
    <cellStyle name="Normal 8 2 3 3" xfId="19793" xr:uid="{00000000-0005-0000-0000-00000D4E0000}"/>
    <cellStyle name="Normal 8 2 3 4" xfId="19794" xr:uid="{00000000-0005-0000-0000-00000E4E0000}"/>
    <cellStyle name="Normal 8 2 3 4 2" xfId="19795" xr:uid="{00000000-0005-0000-0000-00000F4E0000}"/>
    <cellStyle name="Normal 8 2 3 4 3" xfId="19796" xr:uid="{00000000-0005-0000-0000-0000104E0000}"/>
    <cellStyle name="Normal 8 2 3 4 4" xfId="19797" xr:uid="{00000000-0005-0000-0000-0000114E0000}"/>
    <cellStyle name="Normal 8 2 3 5" xfId="19798" xr:uid="{00000000-0005-0000-0000-0000124E0000}"/>
    <cellStyle name="Normal 8 2 3 6" xfId="19799" xr:uid="{00000000-0005-0000-0000-0000134E0000}"/>
    <cellStyle name="Normal 8 2 3 7" xfId="19800" xr:uid="{00000000-0005-0000-0000-0000144E0000}"/>
    <cellStyle name="Normal 8 2 4" xfId="19801" xr:uid="{00000000-0005-0000-0000-0000154E0000}"/>
    <cellStyle name="Normal 8 20" xfId="19802" xr:uid="{00000000-0005-0000-0000-0000164E0000}"/>
    <cellStyle name="Normal 8 21" xfId="19803" xr:uid="{00000000-0005-0000-0000-0000174E0000}"/>
    <cellStyle name="Normal 8 22" xfId="19804" xr:uid="{00000000-0005-0000-0000-0000184E0000}"/>
    <cellStyle name="Normal 8 23" xfId="19805" xr:uid="{00000000-0005-0000-0000-0000194E0000}"/>
    <cellStyle name="Normal 8 24" xfId="19806" xr:uid="{00000000-0005-0000-0000-00001A4E0000}"/>
    <cellStyle name="Normal 8 25" xfId="19807" xr:uid="{00000000-0005-0000-0000-00001B4E0000}"/>
    <cellStyle name="Normal 8 26" xfId="19808" xr:uid="{00000000-0005-0000-0000-00001C4E0000}"/>
    <cellStyle name="Normal 8 27" xfId="19809" xr:uid="{00000000-0005-0000-0000-00001D4E0000}"/>
    <cellStyle name="Normal 8 28" xfId="19810" xr:uid="{00000000-0005-0000-0000-00001E4E0000}"/>
    <cellStyle name="Normal 8 29" xfId="19811" xr:uid="{00000000-0005-0000-0000-00001F4E0000}"/>
    <cellStyle name="Normal 8 3" xfId="19812" xr:uid="{00000000-0005-0000-0000-0000204E0000}"/>
    <cellStyle name="Normal 8 3 2" xfId="19813" xr:uid="{00000000-0005-0000-0000-0000214E0000}"/>
    <cellStyle name="Normal 8 3 3" xfId="19814" xr:uid="{00000000-0005-0000-0000-0000224E0000}"/>
    <cellStyle name="Normal 8 3 3 2" xfId="19815" xr:uid="{00000000-0005-0000-0000-0000234E0000}"/>
    <cellStyle name="Normal 8 3 4" xfId="19816" xr:uid="{00000000-0005-0000-0000-0000244E0000}"/>
    <cellStyle name="Normal 8 30" xfId="19817" xr:uid="{00000000-0005-0000-0000-0000254E0000}"/>
    <cellStyle name="Normal 8 31" xfId="19818" xr:uid="{00000000-0005-0000-0000-0000264E0000}"/>
    <cellStyle name="Normal 8 32" xfId="19819" xr:uid="{00000000-0005-0000-0000-0000274E0000}"/>
    <cellStyle name="Normal 8 33" xfId="19820" xr:uid="{00000000-0005-0000-0000-0000284E0000}"/>
    <cellStyle name="Normal 8 34" xfId="19821" xr:uid="{00000000-0005-0000-0000-0000294E0000}"/>
    <cellStyle name="Normal 8 35" xfId="19822" xr:uid="{00000000-0005-0000-0000-00002A4E0000}"/>
    <cellStyle name="Normal 8 36" xfId="19823" xr:uid="{00000000-0005-0000-0000-00002B4E0000}"/>
    <cellStyle name="Normal 8 37" xfId="19824" xr:uid="{00000000-0005-0000-0000-00002C4E0000}"/>
    <cellStyle name="Normal 8 38" xfId="19825" xr:uid="{00000000-0005-0000-0000-00002D4E0000}"/>
    <cellStyle name="Normal 8 39" xfId="19826" xr:uid="{00000000-0005-0000-0000-00002E4E0000}"/>
    <cellStyle name="Normal 8 4" xfId="19827" xr:uid="{00000000-0005-0000-0000-00002F4E0000}"/>
    <cellStyle name="Normal 8 4 2" xfId="19828" xr:uid="{00000000-0005-0000-0000-0000304E0000}"/>
    <cellStyle name="Normal 8 4 2 2" xfId="19829" xr:uid="{00000000-0005-0000-0000-0000314E0000}"/>
    <cellStyle name="Normal 8 4 2 2 2" xfId="19830" xr:uid="{00000000-0005-0000-0000-0000324E0000}"/>
    <cellStyle name="Normal 8 4 2 2 2 2" xfId="19831" xr:uid="{00000000-0005-0000-0000-0000334E0000}"/>
    <cellStyle name="Normal 8 4 2 2 2 3" xfId="19832" xr:uid="{00000000-0005-0000-0000-0000344E0000}"/>
    <cellStyle name="Normal 8 4 2 2 2 4" xfId="19833" xr:uid="{00000000-0005-0000-0000-0000354E0000}"/>
    <cellStyle name="Normal 8 4 2 2 3" xfId="19834" xr:uid="{00000000-0005-0000-0000-0000364E0000}"/>
    <cellStyle name="Normal 8 4 2 2 4" xfId="19835" xr:uid="{00000000-0005-0000-0000-0000374E0000}"/>
    <cellStyle name="Normal 8 4 2 2 5" xfId="19836" xr:uid="{00000000-0005-0000-0000-0000384E0000}"/>
    <cellStyle name="Normal 8 4 2 3" xfId="19837" xr:uid="{00000000-0005-0000-0000-0000394E0000}"/>
    <cellStyle name="Normal 8 4 2 4" xfId="19838" xr:uid="{00000000-0005-0000-0000-00003A4E0000}"/>
    <cellStyle name="Normal 8 4 2 4 2" xfId="19839" xr:uid="{00000000-0005-0000-0000-00003B4E0000}"/>
    <cellStyle name="Normal 8 4 2 4 3" xfId="19840" xr:uid="{00000000-0005-0000-0000-00003C4E0000}"/>
    <cellStyle name="Normal 8 4 2 4 4" xfId="19841" xr:uid="{00000000-0005-0000-0000-00003D4E0000}"/>
    <cellStyle name="Normal 8 4 2 5" xfId="19842" xr:uid="{00000000-0005-0000-0000-00003E4E0000}"/>
    <cellStyle name="Normal 8 4 2 6" xfId="19843" xr:uid="{00000000-0005-0000-0000-00003F4E0000}"/>
    <cellStyle name="Normal 8 4 2 7" xfId="19844" xr:uid="{00000000-0005-0000-0000-0000404E0000}"/>
    <cellStyle name="Normal 8 4 3" xfId="19845" xr:uid="{00000000-0005-0000-0000-0000414E0000}"/>
    <cellStyle name="Normal 8 40" xfId="19846" xr:uid="{00000000-0005-0000-0000-0000424E0000}"/>
    <cellStyle name="Normal 8 41" xfId="19847" xr:uid="{00000000-0005-0000-0000-0000434E0000}"/>
    <cellStyle name="Normal 8 42" xfId="19848" xr:uid="{00000000-0005-0000-0000-0000444E0000}"/>
    <cellStyle name="Normal 8 43" xfId="19849" xr:uid="{00000000-0005-0000-0000-0000454E0000}"/>
    <cellStyle name="Normal 8 44" xfId="19850" xr:uid="{00000000-0005-0000-0000-0000464E0000}"/>
    <cellStyle name="Normal 8 45" xfId="19851" xr:uid="{00000000-0005-0000-0000-0000474E0000}"/>
    <cellStyle name="Normal 8 46" xfId="19852" xr:uid="{00000000-0005-0000-0000-0000484E0000}"/>
    <cellStyle name="Normal 8 47" xfId="19853" xr:uid="{00000000-0005-0000-0000-0000494E0000}"/>
    <cellStyle name="Normal 8 48" xfId="19854" xr:uid="{00000000-0005-0000-0000-00004A4E0000}"/>
    <cellStyle name="Normal 8 49" xfId="19855" xr:uid="{00000000-0005-0000-0000-00004B4E0000}"/>
    <cellStyle name="Normal 8 5" xfId="19856" xr:uid="{00000000-0005-0000-0000-00004C4E0000}"/>
    <cellStyle name="Normal 8 5 2" xfId="19857" xr:uid="{00000000-0005-0000-0000-00004D4E0000}"/>
    <cellStyle name="Normal 8 5 2 2" xfId="19858" xr:uid="{00000000-0005-0000-0000-00004E4E0000}"/>
    <cellStyle name="Normal 8 5 2 2 2" xfId="19859" xr:uid="{00000000-0005-0000-0000-00004F4E0000}"/>
    <cellStyle name="Normal 8 5 2 2 3" xfId="19860" xr:uid="{00000000-0005-0000-0000-0000504E0000}"/>
    <cellStyle name="Normal 8 5 2 2 4" xfId="19861" xr:uid="{00000000-0005-0000-0000-0000514E0000}"/>
    <cellStyle name="Normal 8 5 2 3" xfId="19862" xr:uid="{00000000-0005-0000-0000-0000524E0000}"/>
    <cellStyle name="Normal 8 5 2 4" xfId="19863" xr:uid="{00000000-0005-0000-0000-0000534E0000}"/>
    <cellStyle name="Normal 8 5 2 5" xfId="19864" xr:uid="{00000000-0005-0000-0000-0000544E0000}"/>
    <cellStyle name="Normal 8 5 3" xfId="19865" xr:uid="{00000000-0005-0000-0000-0000554E0000}"/>
    <cellStyle name="Normal 8 5 4" xfId="19866" xr:uid="{00000000-0005-0000-0000-0000564E0000}"/>
    <cellStyle name="Normal 8 5 4 2" xfId="19867" xr:uid="{00000000-0005-0000-0000-0000574E0000}"/>
    <cellStyle name="Normal 8 5 4 3" xfId="19868" xr:uid="{00000000-0005-0000-0000-0000584E0000}"/>
    <cellStyle name="Normal 8 5 4 4" xfId="19869" xr:uid="{00000000-0005-0000-0000-0000594E0000}"/>
    <cellStyle name="Normal 8 5 5" xfId="19870" xr:uid="{00000000-0005-0000-0000-00005A4E0000}"/>
    <cellStyle name="Normal 8 5 6" xfId="19871" xr:uid="{00000000-0005-0000-0000-00005B4E0000}"/>
    <cellStyle name="Normal 8 5 7" xfId="19872" xr:uid="{00000000-0005-0000-0000-00005C4E0000}"/>
    <cellStyle name="Normal 8 50" xfId="19873" xr:uid="{00000000-0005-0000-0000-00005D4E0000}"/>
    <cellStyle name="Normal 8 51" xfId="19874" xr:uid="{00000000-0005-0000-0000-00005E4E0000}"/>
    <cellStyle name="Normal 8 52" xfId="19875" xr:uid="{00000000-0005-0000-0000-00005F4E0000}"/>
    <cellStyle name="Normal 8 53" xfId="19876" xr:uid="{00000000-0005-0000-0000-0000604E0000}"/>
    <cellStyle name="Normal 8 54" xfId="19877" xr:uid="{00000000-0005-0000-0000-0000614E0000}"/>
    <cellStyle name="Normal 8 55" xfId="19878" xr:uid="{00000000-0005-0000-0000-0000624E0000}"/>
    <cellStyle name="Normal 8 56" xfId="19879" xr:uid="{00000000-0005-0000-0000-0000634E0000}"/>
    <cellStyle name="Normal 8 57" xfId="19880" xr:uid="{00000000-0005-0000-0000-0000644E0000}"/>
    <cellStyle name="Normal 8 58" xfId="19881" xr:uid="{00000000-0005-0000-0000-0000654E0000}"/>
    <cellStyle name="Normal 8 59" xfId="19882" xr:uid="{00000000-0005-0000-0000-0000664E0000}"/>
    <cellStyle name="Normal 8 6" xfId="19883" xr:uid="{00000000-0005-0000-0000-0000674E0000}"/>
    <cellStyle name="Normal 8 6 2" xfId="19884" xr:uid="{00000000-0005-0000-0000-0000684E0000}"/>
    <cellStyle name="Normal 8 6 2 2" xfId="19885" xr:uid="{00000000-0005-0000-0000-0000694E0000}"/>
    <cellStyle name="Normal 8 6 2 2 2" xfId="19886" xr:uid="{00000000-0005-0000-0000-00006A4E0000}"/>
    <cellStyle name="Normal 8 6 2 2 3" xfId="19887" xr:uid="{00000000-0005-0000-0000-00006B4E0000}"/>
    <cellStyle name="Normal 8 6 2 2 4" xfId="19888" xr:uid="{00000000-0005-0000-0000-00006C4E0000}"/>
    <cellStyle name="Normal 8 6 2 3" xfId="19889" xr:uid="{00000000-0005-0000-0000-00006D4E0000}"/>
    <cellStyle name="Normal 8 6 2 4" xfId="19890" xr:uid="{00000000-0005-0000-0000-00006E4E0000}"/>
    <cellStyle name="Normal 8 6 2 5" xfId="19891" xr:uid="{00000000-0005-0000-0000-00006F4E0000}"/>
    <cellStyle name="Normal 8 6 3" xfId="19892" xr:uid="{00000000-0005-0000-0000-0000704E0000}"/>
    <cellStyle name="Normal 8 6 4" xfId="19893" xr:uid="{00000000-0005-0000-0000-0000714E0000}"/>
    <cellStyle name="Normal 8 6 4 2" xfId="19894" xr:uid="{00000000-0005-0000-0000-0000724E0000}"/>
    <cellStyle name="Normal 8 6 4 3" xfId="19895" xr:uid="{00000000-0005-0000-0000-0000734E0000}"/>
    <cellStyle name="Normal 8 6 4 4" xfId="19896" xr:uid="{00000000-0005-0000-0000-0000744E0000}"/>
    <cellStyle name="Normal 8 6 5" xfId="19897" xr:uid="{00000000-0005-0000-0000-0000754E0000}"/>
    <cellStyle name="Normal 8 6 6" xfId="19898" xr:uid="{00000000-0005-0000-0000-0000764E0000}"/>
    <cellStyle name="Normal 8 6 7" xfId="19899" xr:uid="{00000000-0005-0000-0000-0000774E0000}"/>
    <cellStyle name="Normal 8 60" xfId="19900" xr:uid="{00000000-0005-0000-0000-0000784E0000}"/>
    <cellStyle name="Normal 8 61" xfId="19901" xr:uid="{00000000-0005-0000-0000-0000794E0000}"/>
    <cellStyle name="Normal 8 62" xfId="19902" xr:uid="{00000000-0005-0000-0000-00007A4E0000}"/>
    <cellStyle name="Normal 8 63" xfId="19903" xr:uid="{00000000-0005-0000-0000-00007B4E0000}"/>
    <cellStyle name="Normal 8 64" xfId="19904" xr:uid="{00000000-0005-0000-0000-00007C4E0000}"/>
    <cellStyle name="Normal 8 65" xfId="19905" xr:uid="{00000000-0005-0000-0000-00007D4E0000}"/>
    <cellStyle name="Normal 8 66" xfId="19906" xr:uid="{00000000-0005-0000-0000-00007E4E0000}"/>
    <cellStyle name="Normal 8 67" xfId="19907" xr:uid="{00000000-0005-0000-0000-00007F4E0000}"/>
    <cellStyle name="Normal 8 68" xfId="19908" xr:uid="{00000000-0005-0000-0000-0000804E0000}"/>
    <cellStyle name="Normal 8 69" xfId="19909" xr:uid="{00000000-0005-0000-0000-0000814E0000}"/>
    <cellStyle name="Normal 8 7" xfId="19910" xr:uid="{00000000-0005-0000-0000-0000824E0000}"/>
    <cellStyle name="Normal 8 7 2" xfId="19911" xr:uid="{00000000-0005-0000-0000-0000834E0000}"/>
    <cellStyle name="Normal 8 7 2 2" xfId="19912" xr:uid="{00000000-0005-0000-0000-0000844E0000}"/>
    <cellStyle name="Normal 8 7 2 2 2" xfId="19913" xr:uid="{00000000-0005-0000-0000-0000854E0000}"/>
    <cellStyle name="Normal 8 7 2 2 3" xfId="19914" xr:uid="{00000000-0005-0000-0000-0000864E0000}"/>
    <cellStyle name="Normal 8 7 2 2 4" xfId="19915" xr:uid="{00000000-0005-0000-0000-0000874E0000}"/>
    <cellStyle name="Normal 8 7 2 3" xfId="19916" xr:uid="{00000000-0005-0000-0000-0000884E0000}"/>
    <cellStyle name="Normal 8 7 2 4" xfId="19917" xr:uid="{00000000-0005-0000-0000-0000894E0000}"/>
    <cellStyle name="Normal 8 7 2 5" xfId="19918" xr:uid="{00000000-0005-0000-0000-00008A4E0000}"/>
    <cellStyle name="Normal 8 7 3" xfId="19919" xr:uid="{00000000-0005-0000-0000-00008B4E0000}"/>
    <cellStyle name="Normal 8 7 4" xfId="19920" xr:uid="{00000000-0005-0000-0000-00008C4E0000}"/>
    <cellStyle name="Normal 8 7 4 2" xfId="19921" xr:uid="{00000000-0005-0000-0000-00008D4E0000}"/>
    <cellStyle name="Normal 8 7 4 3" xfId="19922" xr:uid="{00000000-0005-0000-0000-00008E4E0000}"/>
    <cellStyle name="Normal 8 7 4 4" xfId="19923" xr:uid="{00000000-0005-0000-0000-00008F4E0000}"/>
    <cellStyle name="Normal 8 7 5" xfId="19924" xr:uid="{00000000-0005-0000-0000-0000904E0000}"/>
    <cellStyle name="Normal 8 7 6" xfId="19925" xr:uid="{00000000-0005-0000-0000-0000914E0000}"/>
    <cellStyle name="Normal 8 7 7" xfId="19926" xr:uid="{00000000-0005-0000-0000-0000924E0000}"/>
    <cellStyle name="Normal 8 70" xfId="19927" xr:uid="{00000000-0005-0000-0000-0000934E0000}"/>
    <cellStyle name="Normal 8 71" xfId="19928" xr:uid="{00000000-0005-0000-0000-0000944E0000}"/>
    <cellStyle name="Normal 8 72" xfId="19929" xr:uid="{00000000-0005-0000-0000-0000954E0000}"/>
    <cellStyle name="Normal 8 73" xfId="19930" xr:uid="{00000000-0005-0000-0000-0000964E0000}"/>
    <cellStyle name="Normal 8 74" xfId="19931" xr:uid="{00000000-0005-0000-0000-0000974E0000}"/>
    <cellStyle name="Normal 8 75" xfId="19932" xr:uid="{00000000-0005-0000-0000-0000984E0000}"/>
    <cellStyle name="Normal 8 76" xfId="19933" xr:uid="{00000000-0005-0000-0000-0000994E0000}"/>
    <cellStyle name="Normal 8 77" xfId="19934" xr:uid="{00000000-0005-0000-0000-00009A4E0000}"/>
    <cellStyle name="Normal 8 78" xfId="19935" xr:uid="{00000000-0005-0000-0000-00009B4E0000}"/>
    <cellStyle name="Normal 8 79" xfId="19936" xr:uid="{00000000-0005-0000-0000-00009C4E0000}"/>
    <cellStyle name="Normal 8 8" xfId="19937" xr:uid="{00000000-0005-0000-0000-00009D4E0000}"/>
    <cellStyle name="Normal 8 8 2" xfId="19938" xr:uid="{00000000-0005-0000-0000-00009E4E0000}"/>
    <cellStyle name="Normal 8 8 2 2" xfId="19939" xr:uid="{00000000-0005-0000-0000-00009F4E0000}"/>
    <cellStyle name="Normal 8 8 2 2 2" xfId="19940" xr:uid="{00000000-0005-0000-0000-0000A04E0000}"/>
    <cellStyle name="Normal 8 8 2 2 3" xfId="19941" xr:uid="{00000000-0005-0000-0000-0000A14E0000}"/>
    <cellStyle name="Normal 8 8 2 2 4" xfId="19942" xr:uid="{00000000-0005-0000-0000-0000A24E0000}"/>
    <cellStyle name="Normal 8 8 2 3" xfId="19943" xr:uid="{00000000-0005-0000-0000-0000A34E0000}"/>
    <cellStyle name="Normal 8 8 2 4" xfId="19944" xr:uid="{00000000-0005-0000-0000-0000A44E0000}"/>
    <cellStyle name="Normal 8 8 2 5" xfId="19945" xr:uid="{00000000-0005-0000-0000-0000A54E0000}"/>
    <cellStyle name="Normal 8 8 3" xfId="19946" xr:uid="{00000000-0005-0000-0000-0000A64E0000}"/>
    <cellStyle name="Normal 8 8 4" xfId="19947" xr:uid="{00000000-0005-0000-0000-0000A74E0000}"/>
    <cellStyle name="Normal 8 8 4 2" xfId="19948" xr:uid="{00000000-0005-0000-0000-0000A84E0000}"/>
    <cellStyle name="Normal 8 8 4 3" xfId="19949" xr:uid="{00000000-0005-0000-0000-0000A94E0000}"/>
    <cellStyle name="Normal 8 8 4 4" xfId="19950" xr:uid="{00000000-0005-0000-0000-0000AA4E0000}"/>
    <cellStyle name="Normal 8 8 5" xfId="19951" xr:uid="{00000000-0005-0000-0000-0000AB4E0000}"/>
    <cellStyle name="Normal 8 8 6" xfId="19952" xr:uid="{00000000-0005-0000-0000-0000AC4E0000}"/>
    <cellStyle name="Normal 8 8 7" xfId="19953" xr:uid="{00000000-0005-0000-0000-0000AD4E0000}"/>
    <cellStyle name="Normal 8 80" xfId="19954" xr:uid="{00000000-0005-0000-0000-0000AE4E0000}"/>
    <cellStyle name="Normal 8 81" xfId="19955" xr:uid="{00000000-0005-0000-0000-0000AF4E0000}"/>
    <cellStyle name="Normal 8 82" xfId="19956" xr:uid="{00000000-0005-0000-0000-0000B04E0000}"/>
    <cellStyle name="Normal 8 83" xfId="19957" xr:uid="{00000000-0005-0000-0000-0000B14E0000}"/>
    <cellStyle name="Normal 8 84" xfId="19958" xr:uid="{00000000-0005-0000-0000-0000B24E0000}"/>
    <cellStyle name="Normal 8 85" xfId="19959" xr:uid="{00000000-0005-0000-0000-0000B34E0000}"/>
    <cellStyle name="Normal 8 86" xfId="19960" xr:uid="{00000000-0005-0000-0000-0000B44E0000}"/>
    <cellStyle name="Normal 8 87" xfId="19961" xr:uid="{00000000-0005-0000-0000-0000B54E0000}"/>
    <cellStyle name="Normal 8 88" xfId="19962" xr:uid="{00000000-0005-0000-0000-0000B64E0000}"/>
    <cellStyle name="Normal 8 89" xfId="19963" xr:uid="{00000000-0005-0000-0000-0000B74E0000}"/>
    <cellStyle name="Normal 8 9" xfId="19964" xr:uid="{00000000-0005-0000-0000-0000B84E0000}"/>
    <cellStyle name="Normal 8 9 2" xfId="19965" xr:uid="{00000000-0005-0000-0000-0000B94E0000}"/>
    <cellStyle name="Normal 8 90" xfId="19966" xr:uid="{00000000-0005-0000-0000-0000BA4E0000}"/>
    <cellStyle name="Normal 8 91" xfId="19967" xr:uid="{00000000-0005-0000-0000-0000BB4E0000}"/>
    <cellStyle name="Normal 8 92" xfId="19968" xr:uid="{00000000-0005-0000-0000-0000BC4E0000}"/>
    <cellStyle name="Normal 8 93" xfId="19969" xr:uid="{00000000-0005-0000-0000-0000BD4E0000}"/>
    <cellStyle name="Normal 8 94" xfId="19970" xr:uid="{00000000-0005-0000-0000-0000BE4E0000}"/>
    <cellStyle name="Normal 8 95" xfId="19971" xr:uid="{00000000-0005-0000-0000-0000BF4E0000}"/>
    <cellStyle name="Normal 8 95 2" xfId="19972" xr:uid="{00000000-0005-0000-0000-0000C04E0000}"/>
    <cellStyle name="Normal 8 95 3" xfId="19973" xr:uid="{00000000-0005-0000-0000-0000C14E0000}"/>
    <cellStyle name="Normal 8 95 4" xfId="19974" xr:uid="{00000000-0005-0000-0000-0000C24E0000}"/>
    <cellStyle name="Normal 80" xfId="19975" xr:uid="{00000000-0005-0000-0000-0000C34E0000}"/>
    <cellStyle name="Normal 80 2" xfId="19976" xr:uid="{00000000-0005-0000-0000-0000C44E0000}"/>
    <cellStyle name="Normal 80 3" xfId="19977" xr:uid="{00000000-0005-0000-0000-0000C54E0000}"/>
    <cellStyle name="Normal 80 4" xfId="19978" xr:uid="{00000000-0005-0000-0000-0000C64E0000}"/>
    <cellStyle name="Normal 81" xfId="19979" xr:uid="{00000000-0005-0000-0000-0000C74E0000}"/>
    <cellStyle name="Normal 81 2" xfId="19980" xr:uid="{00000000-0005-0000-0000-0000C84E0000}"/>
    <cellStyle name="Normal 81 3" xfId="19981" xr:uid="{00000000-0005-0000-0000-0000C94E0000}"/>
    <cellStyle name="Normal 81 4" xfId="19982" xr:uid="{00000000-0005-0000-0000-0000CA4E0000}"/>
    <cellStyle name="Normal 82" xfId="19983" xr:uid="{00000000-0005-0000-0000-0000CB4E0000}"/>
    <cellStyle name="Normal 82 2" xfId="19984" xr:uid="{00000000-0005-0000-0000-0000CC4E0000}"/>
    <cellStyle name="Normal 82 3" xfId="19985" xr:uid="{00000000-0005-0000-0000-0000CD4E0000}"/>
    <cellStyle name="Normal 82 4" xfId="19986" xr:uid="{00000000-0005-0000-0000-0000CE4E0000}"/>
    <cellStyle name="Normal 83" xfId="19987" xr:uid="{00000000-0005-0000-0000-0000CF4E0000}"/>
    <cellStyle name="Normal 83 2" xfId="19988" xr:uid="{00000000-0005-0000-0000-0000D04E0000}"/>
    <cellStyle name="Normal 83 3" xfId="19989" xr:uid="{00000000-0005-0000-0000-0000D14E0000}"/>
    <cellStyle name="Normal 83 4" xfId="19990" xr:uid="{00000000-0005-0000-0000-0000D24E0000}"/>
    <cellStyle name="Normal 84" xfId="19991" xr:uid="{00000000-0005-0000-0000-0000D34E0000}"/>
    <cellStyle name="Normal 84 2" xfId="19992" xr:uid="{00000000-0005-0000-0000-0000D44E0000}"/>
    <cellStyle name="Normal 84 3" xfId="19993" xr:uid="{00000000-0005-0000-0000-0000D54E0000}"/>
    <cellStyle name="Normal 84 4" xfId="19994" xr:uid="{00000000-0005-0000-0000-0000D64E0000}"/>
    <cellStyle name="Normal 85" xfId="19995" xr:uid="{00000000-0005-0000-0000-0000D74E0000}"/>
    <cellStyle name="Normal 85 2" xfId="19996" xr:uid="{00000000-0005-0000-0000-0000D84E0000}"/>
    <cellStyle name="Normal 85 3" xfId="19997" xr:uid="{00000000-0005-0000-0000-0000D94E0000}"/>
    <cellStyle name="Normal 85 4" xfId="19998" xr:uid="{00000000-0005-0000-0000-0000DA4E0000}"/>
    <cellStyle name="Normal 86" xfId="19999" xr:uid="{00000000-0005-0000-0000-0000DB4E0000}"/>
    <cellStyle name="Normal 86 2" xfId="20000" xr:uid="{00000000-0005-0000-0000-0000DC4E0000}"/>
    <cellStyle name="Normal 86 3" xfId="20001" xr:uid="{00000000-0005-0000-0000-0000DD4E0000}"/>
    <cellStyle name="Normal 86 4" xfId="20002" xr:uid="{00000000-0005-0000-0000-0000DE4E0000}"/>
    <cellStyle name="Normal 87" xfId="20003" xr:uid="{00000000-0005-0000-0000-0000DF4E0000}"/>
    <cellStyle name="Normal 87 2" xfId="20004" xr:uid="{00000000-0005-0000-0000-0000E04E0000}"/>
    <cellStyle name="Normal 87 3" xfId="20005" xr:uid="{00000000-0005-0000-0000-0000E14E0000}"/>
    <cellStyle name="Normal 87 4" xfId="20006" xr:uid="{00000000-0005-0000-0000-0000E24E0000}"/>
    <cellStyle name="Normal 88" xfId="20007" xr:uid="{00000000-0005-0000-0000-0000E34E0000}"/>
    <cellStyle name="Normal 88 2" xfId="20008" xr:uid="{00000000-0005-0000-0000-0000E44E0000}"/>
    <cellStyle name="Normal 88 3" xfId="20009" xr:uid="{00000000-0005-0000-0000-0000E54E0000}"/>
    <cellStyle name="Normal 88 4" xfId="20010" xr:uid="{00000000-0005-0000-0000-0000E64E0000}"/>
    <cellStyle name="Normal 89" xfId="20011" xr:uid="{00000000-0005-0000-0000-0000E74E0000}"/>
    <cellStyle name="Normal 89 2" xfId="20012" xr:uid="{00000000-0005-0000-0000-0000E84E0000}"/>
    <cellStyle name="Normal 89 3" xfId="20013" xr:uid="{00000000-0005-0000-0000-0000E94E0000}"/>
    <cellStyle name="Normal 89 4" xfId="20014" xr:uid="{00000000-0005-0000-0000-0000EA4E0000}"/>
    <cellStyle name="Normal 9" xfId="20015" xr:uid="{00000000-0005-0000-0000-0000EB4E0000}"/>
    <cellStyle name="Normal 9 10" xfId="20016" xr:uid="{00000000-0005-0000-0000-0000EC4E0000}"/>
    <cellStyle name="Normal 9 10 2" xfId="20017" xr:uid="{00000000-0005-0000-0000-0000ED4E0000}"/>
    <cellStyle name="Normal 9 11" xfId="20018" xr:uid="{00000000-0005-0000-0000-0000EE4E0000}"/>
    <cellStyle name="Normal 9 11 2" xfId="20019" xr:uid="{00000000-0005-0000-0000-0000EF4E0000}"/>
    <cellStyle name="Normal 9 11 3" xfId="20020" xr:uid="{00000000-0005-0000-0000-0000F04E0000}"/>
    <cellStyle name="Normal 9 11 3 2" xfId="20021" xr:uid="{00000000-0005-0000-0000-0000F14E0000}"/>
    <cellStyle name="Normal 9 11 3 3" xfId="20022" xr:uid="{00000000-0005-0000-0000-0000F24E0000}"/>
    <cellStyle name="Normal 9 11 3 4" xfId="20023" xr:uid="{00000000-0005-0000-0000-0000F34E0000}"/>
    <cellStyle name="Normal 9 11 4" xfId="20024" xr:uid="{00000000-0005-0000-0000-0000F44E0000}"/>
    <cellStyle name="Normal 9 11 5" xfId="20025" xr:uid="{00000000-0005-0000-0000-0000F54E0000}"/>
    <cellStyle name="Normal 9 11 6" xfId="20026" xr:uid="{00000000-0005-0000-0000-0000F64E0000}"/>
    <cellStyle name="Normal 9 12" xfId="20027" xr:uid="{00000000-0005-0000-0000-0000F74E0000}"/>
    <cellStyle name="Normal 9 13" xfId="20028" xr:uid="{00000000-0005-0000-0000-0000F84E0000}"/>
    <cellStyle name="Normal 9 14" xfId="20029" xr:uid="{00000000-0005-0000-0000-0000F94E0000}"/>
    <cellStyle name="Normal 9 15" xfId="20030" xr:uid="{00000000-0005-0000-0000-0000FA4E0000}"/>
    <cellStyle name="Normal 9 16" xfId="20031" xr:uid="{00000000-0005-0000-0000-0000FB4E0000}"/>
    <cellStyle name="Normal 9 17" xfId="20032" xr:uid="{00000000-0005-0000-0000-0000FC4E0000}"/>
    <cellStyle name="Normal 9 18" xfId="20033" xr:uid="{00000000-0005-0000-0000-0000FD4E0000}"/>
    <cellStyle name="Normal 9 19" xfId="20034" xr:uid="{00000000-0005-0000-0000-0000FE4E0000}"/>
    <cellStyle name="Normal 9 2" xfId="20035" xr:uid="{00000000-0005-0000-0000-0000FF4E0000}"/>
    <cellStyle name="Normal 9 2 2" xfId="20036" xr:uid="{00000000-0005-0000-0000-0000004F0000}"/>
    <cellStyle name="Normal 9 2 3" xfId="20037" xr:uid="{00000000-0005-0000-0000-0000014F0000}"/>
    <cellStyle name="Normal 9 2 3 2" xfId="20038" xr:uid="{00000000-0005-0000-0000-0000024F0000}"/>
    <cellStyle name="Normal 9 2 3 2 2" xfId="20039" xr:uid="{00000000-0005-0000-0000-0000034F0000}"/>
    <cellStyle name="Normal 9 2 3 2 2 2" xfId="20040" xr:uid="{00000000-0005-0000-0000-0000044F0000}"/>
    <cellStyle name="Normal 9 2 3 2 2 3" xfId="20041" xr:uid="{00000000-0005-0000-0000-0000054F0000}"/>
    <cellStyle name="Normal 9 2 3 2 2 4" xfId="20042" xr:uid="{00000000-0005-0000-0000-0000064F0000}"/>
    <cellStyle name="Normal 9 2 3 2 3" xfId="20043" xr:uid="{00000000-0005-0000-0000-0000074F0000}"/>
    <cellStyle name="Normal 9 2 3 2 4" xfId="20044" xr:uid="{00000000-0005-0000-0000-0000084F0000}"/>
    <cellStyle name="Normal 9 2 3 2 5" xfId="20045" xr:uid="{00000000-0005-0000-0000-0000094F0000}"/>
    <cellStyle name="Normal 9 2 3 3" xfId="20046" xr:uid="{00000000-0005-0000-0000-00000A4F0000}"/>
    <cellStyle name="Normal 9 2 3 4" xfId="20047" xr:uid="{00000000-0005-0000-0000-00000B4F0000}"/>
    <cellStyle name="Normal 9 2 3 4 2" xfId="20048" xr:uid="{00000000-0005-0000-0000-00000C4F0000}"/>
    <cellStyle name="Normal 9 2 3 4 3" xfId="20049" xr:uid="{00000000-0005-0000-0000-00000D4F0000}"/>
    <cellStyle name="Normal 9 2 3 4 4" xfId="20050" xr:uid="{00000000-0005-0000-0000-00000E4F0000}"/>
    <cellStyle name="Normal 9 2 3 5" xfId="20051" xr:uid="{00000000-0005-0000-0000-00000F4F0000}"/>
    <cellStyle name="Normal 9 2 3 6" xfId="20052" xr:uid="{00000000-0005-0000-0000-0000104F0000}"/>
    <cellStyle name="Normal 9 2 3 7" xfId="20053" xr:uid="{00000000-0005-0000-0000-0000114F0000}"/>
    <cellStyle name="Normal 9 2 4" xfId="20054" xr:uid="{00000000-0005-0000-0000-0000124F0000}"/>
    <cellStyle name="Normal 9 20" xfId="20055" xr:uid="{00000000-0005-0000-0000-0000134F0000}"/>
    <cellStyle name="Normal 9 21" xfId="20056" xr:uid="{00000000-0005-0000-0000-0000144F0000}"/>
    <cellStyle name="Normal 9 22" xfId="20057" xr:uid="{00000000-0005-0000-0000-0000154F0000}"/>
    <cellStyle name="Normal 9 23" xfId="20058" xr:uid="{00000000-0005-0000-0000-0000164F0000}"/>
    <cellStyle name="Normal 9 24" xfId="20059" xr:uid="{00000000-0005-0000-0000-0000174F0000}"/>
    <cellStyle name="Normal 9 25" xfId="20060" xr:uid="{00000000-0005-0000-0000-0000184F0000}"/>
    <cellStyle name="Normal 9 26" xfId="20061" xr:uid="{00000000-0005-0000-0000-0000194F0000}"/>
    <cellStyle name="Normal 9 27" xfId="20062" xr:uid="{00000000-0005-0000-0000-00001A4F0000}"/>
    <cellStyle name="Normal 9 28" xfId="20063" xr:uid="{00000000-0005-0000-0000-00001B4F0000}"/>
    <cellStyle name="Normal 9 29" xfId="20064" xr:uid="{00000000-0005-0000-0000-00001C4F0000}"/>
    <cellStyle name="Normal 9 3" xfId="20065" xr:uid="{00000000-0005-0000-0000-00001D4F0000}"/>
    <cellStyle name="Normal 9 3 2" xfId="20066" xr:uid="{00000000-0005-0000-0000-00001E4F0000}"/>
    <cellStyle name="Normal 9 3 2 2" xfId="20067" xr:uid="{00000000-0005-0000-0000-00001F4F0000}"/>
    <cellStyle name="Normal 9 3 2 2 2" xfId="20068" xr:uid="{00000000-0005-0000-0000-0000204F0000}"/>
    <cellStyle name="Normal 9 3 2 2 2 2" xfId="20069" xr:uid="{00000000-0005-0000-0000-0000214F0000}"/>
    <cellStyle name="Normal 9 3 2 2 2 3" xfId="20070" xr:uid="{00000000-0005-0000-0000-0000224F0000}"/>
    <cellStyle name="Normal 9 3 2 2 2 4" xfId="20071" xr:uid="{00000000-0005-0000-0000-0000234F0000}"/>
    <cellStyle name="Normal 9 3 2 2 3" xfId="20072" xr:uid="{00000000-0005-0000-0000-0000244F0000}"/>
    <cellStyle name="Normal 9 3 2 2 4" xfId="20073" xr:uid="{00000000-0005-0000-0000-0000254F0000}"/>
    <cellStyle name="Normal 9 3 2 2 5" xfId="20074" xr:uid="{00000000-0005-0000-0000-0000264F0000}"/>
    <cellStyle name="Normal 9 3 2 3" xfId="20075" xr:uid="{00000000-0005-0000-0000-0000274F0000}"/>
    <cellStyle name="Normal 9 3 2 4" xfId="20076" xr:uid="{00000000-0005-0000-0000-0000284F0000}"/>
    <cellStyle name="Normal 9 3 2 4 2" xfId="20077" xr:uid="{00000000-0005-0000-0000-0000294F0000}"/>
    <cellStyle name="Normal 9 3 2 4 3" xfId="20078" xr:uid="{00000000-0005-0000-0000-00002A4F0000}"/>
    <cellStyle name="Normal 9 3 2 4 4" xfId="20079" xr:uid="{00000000-0005-0000-0000-00002B4F0000}"/>
    <cellStyle name="Normal 9 3 2 5" xfId="20080" xr:uid="{00000000-0005-0000-0000-00002C4F0000}"/>
    <cellStyle name="Normal 9 3 2 6" xfId="20081" xr:uid="{00000000-0005-0000-0000-00002D4F0000}"/>
    <cellStyle name="Normal 9 3 2 7" xfId="20082" xr:uid="{00000000-0005-0000-0000-00002E4F0000}"/>
    <cellStyle name="Normal 9 3 3" xfId="20083" xr:uid="{00000000-0005-0000-0000-00002F4F0000}"/>
    <cellStyle name="Normal 9 3 4" xfId="20084" xr:uid="{00000000-0005-0000-0000-0000304F0000}"/>
    <cellStyle name="Normal 9 30" xfId="20085" xr:uid="{00000000-0005-0000-0000-0000314F0000}"/>
    <cellStyle name="Normal 9 31" xfId="20086" xr:uid="{00000000-0005-0000-0000-0000324F0000}"/>
    <cellStyle name="Normal 9 32" xfId="20087" xr:uid="{00000000-0005-0000-0000-0000334F0000}"/>
    <cellStyle name="Normal 9 33" xfId="20088" xr:uid="{00000000-0005-0000-0000-0000344F0000}"/>
    <cellStyle name="Normal 9 34" xfId="20089" xr:uid="{00000000-0005-0000-0000-0000354F0000}"/>
    <cellStyle name="Normal 9 35" xfId="20090" xr:uid="{00000000-0005-0000-0000-0000364F0000}"/>
    <cellStyle name="Normal 9 36" xfId="20091" xr:uid="{00000000-0005-0000-0000-0000374F0000}"/>
    <cellStyle name="Normal 9 37" xfId="20092" xr:uid="{00000000-0005-0000-0000-0000384F0000}"/>
    <cellStyle name="Normal 9 38" xfId="20093" xr:uid="{00000000-0005-0000-0000-0000394F0000}"/>
    <cellStyle name="Normal 9 39" xfId="20094" xr:uid="{00000000-0005-0000-0000-00003A4F0000}"/>
    <cellStyle name="Normal 9 4" xfId="20095" xr:uid="{00000000-0005-0000-0000-00003B4F0000}"/>
    <cellStyle name="Normal 9 4 2" xfId="20096" xr:uid="{00000000-0005-0000-0000-00003C4F0000}"/>
    <cellStyle name="Normal 9 4 3" xfId="20097" xr:uid="{00000000-0005-0000-0000-00003D4F0000}"/>
    <cellStyle name="Normal 9 4 3 2" xfId="20098" xr:uid="{00000000-0005-0000-0000-00003E4F0000}"/>
    <cellStyle name="Normal 9 4 3 2 2" xfId="20099" xr:uid="{00000000-0005-0000-0000-00003F4F0000}"/>
    <cellStyle name="Normal 9 4 3 2 2 2" xfId="20100" xr:uid="{00000000-0005-0000-0000-0000404F0000}"/>
    <cellStyle name="Normal 9 4 3 2 2 3" xfId="20101" xr:uid="{00000000-0005-0000-0000-0000414F0000}"/>
    <cellStyle name="Normal 9 4 3 2 2 4" xfId="20102" xr:uid="{00000000-0005-0000-0000-0000424F0000}"/>
    <cellStyle name="Normal 9 4 3 2 3" xfId="20103" xr:uid="{00000000-0005-0000-0000-0000434F0000}"/>
    <cellStyle name="Normal 9 4 3 2 4" xfId="20104" xr:uid="{00000000-0005-0000-0000-0000444F0000}"/>
    <cellStyle name="Normal 9 4 3 2 5" xfId="20105" xr:uid="{00000000-0005-0000-0000-0000454F0000}"/>
    <cellStyle name="Normal 9 4 3 3" xfId="20106" xr:uid="{00000000-0005-0000-0000-0000464F0000}"/>
    <cellStyle name="Normal 9 4 3 4" xfId="20107" xr:uid="{00000000-0005-0000-0000-0000474F0000}"/>
    <cellStyle name="Normal 9 4 3 4 2" xfId="20108" xr:uid="{00000000-0005-0000-0000-0000484F0000}"/>
    <cellStyle name="Normal 9 4 3 4 3" xfId="20109" xr:uid="{00000000-0005-0000-0000-0000494F0000}"/>
    <cellStyle name="Normal 9 4 3 4 4" xfId="20110" xr:uid="{00000000-0005-0000-0000-00004A4F0000}"/>
    <cellStyle name="Normal 9 4 3 5" xfId="20111" xr:uid="{00000000-0005-0000-0000-00004B4F0000}"/>
    <cellStyle name="Normal 9 4 3 6" xfId="20112" xr:uid="{00000000-0005-0000-0000-00004C4F0000}"/>
    <cellStyle name="Normal 9 4 3 7" xfId="20113" xr:uid="{00000000-0005-0000-0000-00004D4F0000}"/>
    <cellStyle name="Normal 9 4 4" xfId="20114" xr:uid="{00000000-0005-0000-0000-00004E4F0000}"/>
    <cellStyle name="Normal 9 40" xfId="20115" xr:uid="{00000000-0005-0000-0000-00004F4F0000}"/>
    <cellStyle name="Normal 9 41" xfId="20116" xr:uid="{00000000-0005-0000-0000-0000504F0000}"/>
    <cellStyle name="Normal 9 42" xfId="20117" xr:uid="{00000000-0005-0000-0000-0000514F0000}"/>
    <cellStyle name="Normal 9 43" xfId="20118" xr:uid="{00000000-0005-0000-0000-0000524F0000}"/>
    <cellStyle name="Normal 9 44" xfId="20119" xr:uid="{00000000-0005-0000-0000-0000534F0000}"/>
    <cellStyle name="Normal 9 45" xfId="20120" xr:uid="{00000000-0005-0000-0000-0000544F0000}"/>
    <cellStyle name="Normal 9 46" xfId="20121" xr:uid="{00000000-0005-0000-0000-0000554F0000}"/>
    <cellStyle name="Normal 9 47" xfId="20122" xr:uid="{00000000-0005-0000-0000-0000564F0000}"/>
    <cellStyle name="Normal 9 48" xfId="20123" xr:uid="{00000000-0005-0000-0000-0000574F0000}"/>
    <cellStyle name="Normal 9 49" xfId="20124" xr:uid="{00000000-0005-0000-0000-0000584F0000}"/>
    <cellStyle name="Normal 9 5" xfId="20125" xr:uid="{00000000-0005-0000-0000-0000594F0000}"/>
    <cellStyle name="Normal 9 5 10" xfId="20126" xr:uid="{00000000-0005-0000-0000-00005A4F0000}"/>
    <cellStyle name="Normal 9 5 2" xfId="20127" xr:uid="{00000000-0005-0000-0000-00005B4F0000}"/>
    <cellStyle name="Normal 9 5 2 2" xfId="20128" xr:uid="{00000000-0005-0000-0000-00005C4F0000}"/>
    <cellStyle name="Normal 9 5 2 2 2" xfId="20129" xr:uid="{00000000-0005-0000-0000-00005D4F0000}"/>
    <cellStyle name="Normal 9 5 2 2 2 2" xfId="20130" xr:uid="{00000000-0005-0000-0000-00005E4F0000}"/>
    <cellStyle name="Normal 9 5 2 2 2 3" xfId="20131" xr:uid="{00000000-0005-0000-0000-00005F4F0000}"/>
    <cellStyle name="Normal 9 5 2 2 2 4" xfId="20132" xr:uid="{00000000-0005-0000-0000-0000604F0000}"/>
    <cellStyle name="Normal 9 5 2 2 3" xfId="20133" xr:uid="{00000000-0005-0000-0000-0000614F0000}"/>
    <cellStyle name="Normal 9 5 2 2 4" xfId="20134" xr:uid="{00000000-0005-0000-0000-0000624F0000}"/>
    <cellStyle name="Normal 9 5 2 2 5" xfId="20135" xr:uid="{00000000-0005-0000-0000-0000634F0000}"/>
    <cellStyle name="Normal 9 5 2 3" xfId="20136" xr:uid="{00000000-0005-0000-0000-0000644F0000}"/>
    <cellStyle name="Normal 9 5 2 4" xfId="20137" xr:uid="{00000000-0005-0000-0000-0000654F0000}"/>
    <cellStyle name="Normal 9 5 2 4 2" xfId="20138" xr:uid="{00000000-0005-0000-0000-0000664F0000}"/>
    <cellStyle name="Normal 9 5 2 4 3" xfId="20139" xr:uid="{00000000-0005-0000-0000-0000674F0000}"/>
    <cellStyle name="Normal 9 5 2 4 4" xfId="20140" xr:uid="{00000000-0005-0000-0000-0000684F0000}"/>
    <cellStyle name="Normal 9 5 2 5" xfId="20141" xr:uid="{00000000-0005-0000-0000-0000694F0000}"/>
    <cellStyle name="Normal 9 5 2 6" xfId="20142" xr:uid="{00000000-0005-0000-0000-00006A4F0000}"/>
    <cellStyle name="Normal 9 5 2 7" xfId="20143" xr:uid="{00000000-0005-0000-0000-00006B4F0000}"/>
    <cellStyle name="Normal 9 5 3" xfId="20144" xr:uid="{00000000-0005-0000-0000-00006C4F0000}"/>
    <cellStyle name="Normal 9 5 3 2" xfId="20145" xr:uid="{00000000-0005-0000-0000-00006D4F0000}"/>
    <cellStyle name="Normal 9 5 3 2 2" xfId="20146" xr:uid="{00000000-0005-0000-0000-00006E4F0000}"/>
    <cellStyle name="Normal 9 5 3 2 2 2" xfId="20147" xr:uid="{00000000-0005-0000-0000-00006F4F0000}"/>
    <cellStyle name="Normal 9 5 3 2 2 3" xfId="20148" xr:uid="{00000000-0005-0000-0000-0000704F0000}"/>
    <cellStyle name="Normal 9 5 3 2 2 4" xfId="20149" xr:uid="{00000000-0005-0000-0000-0000714F0000}"/>
    <cellStyle name="Normal 9 5 3 2 3" xfId="20150" xr:uid="{00000000-0005-0000-0000-0000724F0000}"/>
    <cellStyle name="Normal 9 5 3 2 4" xfId="20151" xr:uid="{00000000-0005-0000-0000-0000734F0000}"/>
    <cellStyle name="Normal 9 5 3 2 5" xfId="20152" xr:uid="{00000000-0005-0000-0000-0000744F0000}"/>
    <cellStyle name="Normal 9 5 3 3" xfId="20153" xr:uid="{00000000-0005-0000-0000-0000754F0000}"/>
    <cellStyle name="Normal 9 5 3 3 2" xfId="20154" xr:uid="{00000000-0005-0000-0000-0000764F0000}"/>
    <cellStyle name="Normal 9 5 3 3 3" xfId="20155" xr:uid="{00000000-0005-0000-0000-0000774F0000}"/>
    <cellStyle name="Normal 9 5 3 3 4" xfId="20156" xr:uid="{00000000-0005-0000-0000-0000784F0000}"/>
    <cellStyle name="Normal 9 5 3 4" xfId="20157" xr:uid="{00000000-0005-0000-0000-0000794F0000}"/>
    <cellStyle name="Normal 9 5 3 5" xfId="20158" xr:uid="{00000000-0005-0000-0000-00007A4F0000}"/>
    <cellStyle name="Normal 9 5 3 6" xfId="20159" xr:uid="{00000000-0005-0000-0000-00007B4F0000}"/>
    <cellStyle name="Normal 9 5 4" xfId="20160" xr:uid="{00000000-0005-0000-0000-00007C4F0000}"/>
    <cellStyle name="Normal 9 5 4 2" xfId="20161" xr:uid="{00000000-0005-0000-0000-00007D4F0000}"/>
    <cellStyle name="Normal 9 5 4 2 2" xfId="20162" xr:uid="{00000000-0005-0000-0000-00007E4F0000}"/>
    <cellStyle name="Normal 9 5 4 2 2 2" xfId="20163" xr:uid="{00000000-0005-0000-0000-00007F4F0000}"/>
    <cellStyle name="Normal 9 5 4 2 2 3" xfId="20164" xr:uid="{00000000-0005-0000-0000-0000804F0000}"/>
    <cellStyle name="Normal 9 5 4 2 2 4" xfId="20165" xr:uid="{00000000-0005-0000-0000-0000814F0000}"/>
    <cellStyle name="Normal 9 5 4 2 3" xfId="20166" xr:uid="{00000000-0005-0000-0000-0000824F0000}"/>
    <cellStyle name="Normal 9 5 4 2 4" xfId="20167" xr:uid="{00000000-0005-0000-0000-0000834F0000}"/>
    <cellStyle name="Normal 9 5 4 2 5" xfId="20168" xr:uid="{00000000-0005-0000-0000-0000844F0000}"/>
    <cellStyle name="Normal 9 5 4 3" xfId="20169" xr:uid="{00000000-0005-0000-0000-0000854F0000}"/>
    <cellStyle name="Normal 9 5 4 3 2" xfId="20170" xr:uid="{00000000-0005-0000-0000-0000864F0000}"/>
    <cellStyle name="Normal 9 5 4 3 3" xfId="20171" xr:uid="{00000000-0005-0000-0000-0000874F0000}"/>
    <cellStyle name="Normal 9 5 4 3 4" xfId="20172" xr:uid="{00000000-0005-0000-0000-0000884F0000}"/>
    <cellStyle name="Normal 9 5 4 4" xfId="20173" xr:uid="{00000000-0005-0000-0000-0000894F0000}"/>
    <cellStyle name="Normal 9 5 4 5" xfId="20174" xr:uid="{00000000-0005-0000-0000-00008A4F0000}"/>
    <cellStyle name="Normal 9 5 4 6" xfId="20175" xr:uid="{00000000-0005-0000-0000-00008B4F0000}"/>
    <cellStyle name="Normal 9 5 5" xfId="20176" xr:uid="{00000000-0005-0000-0000-00008C4F0000}"/>
    <cellStyle name="Normal 9 5 5 2" xfId="20177" xr:uid="{00000000-0005-0000-0000-00008D4F0000}"/>
    <cellStyle name="Normal 9 5 5 2 2" xfId="20178" xr:uid="{00000000-0005-0000-0000-00008E4F0000}"/>
    <cellStyle name="Normal 9 5 5 2 3" xfId="20179" xr:uid="{00000000-0005-0000-0000-00008F4F0000}"/>
    <cellStyle name="Normal 9 5 5 2 4" xfId="20180" xr:uid="{00000000-0005-0000-0000-0000904F0000}"/>
    <cellStyle name="Normal 9 5 5 3" xfId="20181" xr:uid="{00000000-0005-0000-0000-0000914F0000}"/>
    <cellStyle name="Normal 9 5 5 4" xfId="20182" xr:uid="{00000000-0005-0000-0000-0000924F0000}"/>
    <cellStyle name="Normal 9 5 5 5" xfId="20183" xr:uid="{00000000-0005-0000-0000-0000934F0000}"/>
    <cellStyle name="Normal 9 5 6" xfId="20184" xr:uid="{00000000-0005-0000-0000-0000944F0000}"/>
    <cellStyle name="Normal 9 5 7" xfId="20185" xr:uid="{00000000-0005-0000-0000-0000954F0000}"/>
    <cellStyle name="Normal 9 5 7 2" xfId="20186" xr:uid="{00000000-0005-0000-0000-0000964F0000}"/>
    <cellStyle name="Normal 9 5 7 3" xfId="20187" xr:uid="{00000000-0005-0000-0000-0000974F0000}"/>
    <cellStyle name="Normal 9 5 7 4" xfId="20188" xr:uid="{00000000-0005-0000-0000-0000984F0000}"/>
    <cellStyle name="Normal 9 5 8" xfId="20189" xr:uid="{00000000-0005-0000-0000-0000994F0000}"/>
    <cellStyle name="Normal 9 5 9" xfId="20190" xr:uid="{00000000-0005-0000-0000-00009A4F0000}"/>
    <cellStyle name="Normal 9 50" xfId="20191" xr:uid="{00000000-0005-0000-0000-00009B4F0000}"/>
    <cellStyle name="Normal 9 51" xfId="20192" xr:uid="{00000000-0005-0000-0000-00009C4F0000}"/>
    <cellStyle name="Normal 9 52" xfId="20193" xr:uid="{00000000-0005-0000-0000-00009D4F0000}"/>
    <cellStyle name="Normal 9 53" xfId="20194" xr:uid="{00000000-0005-0000-0000-00009E4F0000}"/>
    <cellStyle name="Normal 9 54" xfId="20195" xr:uid="{00000000-0005-0000-0000-00009F4F0000}"/>
    <cellStyle name="Normal 9 55" xfId="20196" xr:uid="{00000000-0005-0000-0000-0000A04F0000}"/>
    <cellStyle name="Normal 9 56" xfId="20197" xr:uid="{00000000-0005-0000-0000-0000A14F0000}"/>
    <cellStyle name="Normal 9 57" xfId="20198" xr:uid="{00000000-0005-0000-0000-0000A24F0000}"/>
    <cellStyle name="Normal 9 58" xfId="20199" xr:uid="{00000000-0005-0000-0000-0000A34F0000}"/>
    <cellStyle name="Normal 9 59" xfId="20200" xr:uid="{00000000-0005-0000-0000-0000A44F0000}"/>
    <cellStyle name="Normal 9 6" xfId="20201" xr:uid="{00000000-0005-0000-0000-0000A54F0000}"/>
    <cellStyle name="Normal 9 6 2" xfId="20202" xr:uid="{00000000-0005-0000-0000-0000A64F0000}"/>
    <cellStyle name="Normal 9 6 2 2" xfId="20203" xr:uid="{00000000-0005-0000-0000-0000A74F0000}"/>
    <cellStyle name="Normal 9 6 2 2 2" xfId="20204" xr:uid="{00000000-0005-0000-0000-0000A84F0000}"/>
    <cellStyle name="Normal 9 6 2 2 2 2" xfId="20205" xr:uid="{00000000-0005-0000-0000-0000A94F0000}"/>
    <cellStyle name="Normal 9 6 2 2 2 3" xfId="20206" xr:uid="{00000000-0005-0000-0000-0000AA4F0000}"/>
    <cellStyle name="Normal 9 6 2 2 2 4" xfId="20207" xr:uid="{00000000-0005-0000-0000-0000AB4F0000}"/>
    <cellStyle name="Normal 9 6 2 2 3" xfId="20208" xr:uid="{00000000-0005-0000-0000-0000AC4F0000}"/>
    <cellStyle name="Normal 9 6 2 2 4" xfId="20209" xr:uid="{00000000-0005-0000-0000-0000AD4F0000}"/>
    <cellStyle name="Normal 9 6 2 2 5" xfId="20210" xr:uid="{00000000-0005-0000-0000-0000AE4F0000}"/>
    <cellStyle name="Normal 9 6 2 3" xfId="20211" xr:uid="{00000000-0005-0000-0000-0000AF4F0000}"/>
    <cellStyle name="Normal 9 6 2 3 2" xfId="20212" xr:uid="{00000000-0005-0000-0000-0000B04F0000}"/>
    <cellStyle name="Normal 9 6 2 3 3" xfId="20213" xr:uid="{00000000-0005-0000-0000-0000B14F0000}"/>
    <cellStyle name="Normal 9 6 2 3 4" xfId="20214" xr:uid="{00000000-0005-0000-0000-0000B24F0000}"/>
    <cellStyle name="Normal 9 6 2 4" xfId="20215" xr:uid="{00000000-0005-0000-0000-0000B34F0000}"/>
    <cellStyle name="Normal 9 6 2 5" xfId="20216" xr:uid="{00000000-0005-0000-0000-0000B44F0000}"/>
    <cellStyle name="Normal 9 6 2 6" xfId="20217" xr:uid="{00000000-0005-0000-0000-0000B54F0000}"/>
    <cellStyle name="Normal 9 6 3" xfId="20218" xr:uid="{00000000-0005-0000-0000-0000B64F0000}"/>
    <cellStyle name="Normal 9 6 3 2" xfId="20219" xr:uid="{00000000-0005-0000-0000-0000B74F0000}"/>
    <cellStyle name="Normal 9 6 3 2 2" xfId="20220" xr:uid="{00000000-0005-0000-0000-0000B84F0000}"/>
    <cellStyle name="Normal 9 6 3 2 3" xfId="20221" xr:uid="{00000000-0005-0000-0000-0000B94F0000}"/>
    <cellStyle name="Normal 9 6 3 2 4" xfId="20222" xr:uid="{00000000-0005-0000-0000-0000BA4F0000}"/>
    <cellStyle name="Normal 9 6 3 3" xfId="20223" xr:uid="{00000000-0005-0000-0000-0000BB4F0000}"/>
    <cellStyle name="Normal 9 6 3 4" xfId="20224" xr:uid="{00000000-0005-0000-0000-0000BC4F0000}"/>
    <cellStyle name="Normal 9 6 3 5" xfId="20225" xr:uid="{00000000-0005-0000-0000-0000BD4F0000}"/>
    <cellStyle name="Normal 9 6 4" xfId="20226" xr:uid="{00000000-0005-0000-0000-0000BE4F0000}"/>
    <cellStyle name="Normal 9 6 5" xfId="20227" xr:uid="{00000000-0005-0000-0000-0000BF4F0000}"/>
    <cellStyle name="Normal 9 6 5 2" xfId="20228" xr:uid="{00000000-0005-0000-0000-0000C04F0000}"/>
    <cellStyle name="Normal 9 6 5 3" xfId="20229" xr:uid="{00000000-0005-0000-0000-0000C14F0000}"/>
    <cellStyle name="Normal 9 6 5 4" xfId="20230" xr:uid="{00000000-0005-0000-0000-0000C24F0000}"/>
    <cellStyle name="Normal 9 6 6" xfId="20231" xr:uid="{00000000-0005-0000-0000-0000C34F0000}"/>
    <cellStyle name="Normal 9 6 7" xfId="20232" xr:uid="{00000000-0005-0000-0000-0000C44F0000}"/>
    <cellStyle name="Normal 9 6 8" xfId="20233" xr:uid="{00000000-0005-0000-0000-0000C54F0000}"/>
    <cellStyle name="Normal 9 60" xfId="20234" xr:uid="{00000000-0005-0000-0000-0000C64F0000}"/>
    <cellStyle name="Normal 9 61" xfId="20235" xr:uid="{00000000-0005-0000-0000-0000C74F0000}"/>
    <cellStyle name="Normal 9 62" xfId="20236" xr:uid="{00000000-0005-0000-0000-0000C84F0000}"/>
    <cellStyle name="Normal 9 63" xfId="20237" xr:uid="{00000000-0005-0000-0000-0000C94F0000}"/>
    <cellStyle name="Normal 9 64" xfId="20238" xr:uid="{00000000-0005-0000-0000-0000CA4F0000}"/>
    <cellStyle name="Normal 9 65" xfId="20239" xr:uid="{00000000-0005-0000-0000-0000CB4F0000}"/>
    <cellStyle name="Normal 9 66" xfId="20240" xr:uid="{00000000-0005-0000-0000-0000CC4F0000}"/>
    <cellStyle name="Normal 9 67" xfId="20241" xr:uid="{00000000-0005-0000-0000-0000CD4F0000}"/>
    <cellStyle name="Normal 9 68" xfId="20242" xr:uid="{00000000-0005-0000-0000-0000CE4F0000}"/>
    <cellStyle name="Normal 9 69" xfId="20243" xr:uid="{00000000-0005-0000-0000-0000CF4F0000}"/>
    <cellStyle name="Normal 9 7" xfId="20244" xr:uid="{00000000-0005-0000-0000-0000D04F0000}"/>
    <cellStyle name="Normal 9 7 2" xfId="20245" xr:uid="{00000000-0005-0000-0000-0000D14F0000}"/>
    <cellStyle name="Normal 9 7 2 2" xfId="20246" xr:uid="{00000000-0005-0000-0000-0000D24F0000}"/>
    <cellStyle name="Normal 9 7 2 2 2" xfId="20247" xr:uid="{00000000-0005-0000-0000-0000D34F0000}"/>
    <cellStyle name="Normal 9 7 2 2 2 2" xfId="20248" xr:uid="{00000000-0005-0000-0000-0000D44F0000}"/>
    <cellStyle name="Normal 9 7 2 2 2 3" xfId="20249" xr:uid="{00000000-0005-0000-0000-0000D54F0000}"/>
    <cellStyle name="Normal 9 7 2 2 2 4" xfId="20250" xr:uid="{00000000-0005-0000-0000-0000D64F0000}"/>
    <cellStyle name="Normal 9 7 2 2 3" xfId="20251" xr:uid="{00000000-0005-0000-0000-0000D74F0000}"/>
    <cellStyle name="Normal 9 7 2 2 4" xfId="20252" xr:uid="{00000000-0005-0000-0000-0000D84F0000}"/>
    <cellStyle name="Normal 9 7 2 2 5" xfId="20253" xr:uid="{00000000-0005-0000-0000-0000D94F0000}"/>
    <cellStyle name="Normal 9 7 2 3" xfId="20254" xr:uid="{00000000-0005-0000-0000-0000DA4F0000}"/>
    <cellStyle name="Normal 9 7 2 3 2" xfId="20255" xr:uid="{00000000-0005-0000-0000-0000DB4F0000}"/>
    <cellStyle name="Normal 9 7 2 3 3" xfId="20256" xr:uid="{00000000-0005-0000-0000-0000DC4F0000}"/>
    <cellStyle name="Normal 9 7 2 3 4" xfId="20257" xr:uid="{00000000-0005-0000-0000-0000DD4F0000}"/>
    <cellStyle name="Normal 9 7 2 4" xfId="20258" xr:uid="{00000000-0005-0000-0000-0000DE4F0000}"/>
    <cellStyle name="Normal 9 7 2 5" xfId="20259" xr:uid="{00000000-0005-0000-0000-0000DF4F0000}"/>
    <cellStyle name="Normal 9 7 2 6" xfId="20260" xr:uid="{00000000-0005-0000-0000-0000E04F0000}"/>
    <cellStyle name="Normal 9 7 3" xfId="20261" xr:uid="{00000000-0005-0000-0000-0000E14F0000}"/>
    <cellStyle name="Normal 9 7 3 2" xfId="20262" xr:uid="{00000000-0005-0000-0000-0000E24F0000}"/>
    <cellStyle name="Normal 9 7 3 2 2" xfId="20263" xr:uid="{00000000-0005-0000-0000-0000E34F0000}"/>
    <cellStyle name="Normal 9 7 3 2 3" xfId="20264" xr:uid="{00000000-0005-0000-0000-0000E44F0000}"/>
    <cellStyle name="Normal 9 7 3 2 4" xfId="20265" xr:uid="{00000000-0005-0000-0000-0000E54F0000}"/>
    <cellStyle name="Normal 9 7 3 3" xfId="20266" xr:uid="{00000000-0005-0000-0000-0000E64F0000}"/>
    <cellStyle name="Normal 9 7 3 4" xfId="20267" xr:uid="{00000000-0005-0000-0000-0000E74F0000}"/>
    <cellStyle name="Normal 9 7 3 5" xfId="20268" xr:uid="{00000000-0005-0000-0000-0000E84F0000}"/>
    <cellStyle name="Normal 9 7 4" xfId="20269" xr:uid="{00000000-0005-0000-0000-0000E94F0000}"/>
    <cellStyle name="Normal 9 7 5" xfId="20270" xr:uid="{00000000-0005-0000-0000-0000EA4F0000}"/>
    <cellStyle name="Normal 9 7 5 2" xfId="20271" xr:uid="{00000000-0005-0000-0000-0000EB4F0000}"/>
    <cellStyle name="Normal 9 7 5 3" xfId="20272" xr:uid="{00000000-0005-0000-0000-0000EC4F0000}"/>
    <cellStyle name="Normal 9 7 5 4" xfId="20273" xr:uid="{00000000-0005-0000-0000-0000ED4F0000}"/>
    <cellStyle name="Normal 9 7 6" xfId="20274" xr:uid="{00000000-0005-0000-0000-0000EE4F0000}"/>
    <cellStyle name="Normal 9 7 7" xfId="20275" xr:uid="{00000000-0005-0000-0000-0000EF4F0000}"/>
    <cellStyle name="Normal 9 7 8" xfId="20276" xr:uid="{00000000-0005-0000-0000-0000F04F0000}"/>
    <cellStyle name="Normal 9 70" xfId="20277" xr:uid="{00000000-0005-0000-0000-0000F14F0000}"/>
    <cellStyle name="Normal 9 71" xfId="20278" xr:uid="{00000000-0005-0000-0000-0000F24F0000}"/>
    <cellStyle name="Normal 9 72" xfId="20279" xr:uid="{00000000-0005-0000-0000-0000F34F0000}"/>
    <cellStyle name="Normal 9 73" xfId="20280" xr:uid="{00000000-0005-0000-0000-0000F44F0000}"/>
    <cellStyle name="Normal 9 74" xfId="20281" xr:uid="{00000000-0005-0000-0000-0000F54F0000}"/>
    <cellStyle name="Normal 9 75" xfId="20282" xr:uid="{00000000-0005-0000-0000-0000F64F0000}"/>
    <cellStyle name="Normal 9 76" xfId="20283" xr:uid="{00000000-0005-0000-0000-0000F74F0000}"/>
    <cellStyle name="Normal 9 77" xfId="20284" xr:uid="{00000000-0005-0000-0000-0000F84F0000}"/>
    <cellStyle name="Normal 9 78" xfId="20285" xr:uid="{00000000-0005-0000-0000-0000F94F0000}"/>
    <cellStyle name="Normal 9 79" xfId="20286" xr:uid="{00000000-0005-0000-0000-0000FA4F0000}"/>
    <cellStyle name="Normal 9 8" xfId="20287" xr:uid="{00000000-0005-0000-0000-0000FB4F0000}"/>
    <cellStyle name="Normal 9 8 2" xfId="20288" xr:uid="{00000000-0005-0000-0000-0000FC4F0000}"/>
    <cellStyle name="Normal 9 8 2 2" xfId="20289" xr:uid="{00000000-0005-0000-0000-0000FD4F0000}"/>
    <cellStyle name="Normal 9 8 2 2 2" xfId="20290" xr:uid="{00000000-0005-0000-0000-0000FE4F0000}"/>
    <cellStyle name="Normal 9 8 2 2 3" xfId="20291" xr:uid="{00000000-0005-0000-0000-0000FF4F0000}"/>
    <cellStyle name="Normal 9 8 2 2 4" xfId="20292" xr:uid="{00000000-0005-0000-0000-000000500000}"/>
    <cellStyle name="Normal 9 8 2 3" xfId="20293" xr:uid="{00000000-0005-0000-0000-000001500000}"/>
    <cellStyle name="Normal 9 8 2 4" xfId="20294" xr:uid="{00000000-0005-0000-0000-000002500000}"/>
    <cellStyle name="Normal 9 8 2 5" xfId="20295" xr:uid="{00000000-0005-0000-0000-000003500000}"/>
    <cellStyle name="Normal 9 8 3" xfId="20296" xr:uid="{00000000-0005-0000-0000-000004500000}"/>
    <cellStyle name="Normal 9 8 4" xfId="20297" xr:uid="{00000000-0005-0000-0000-000005500000}"/>
    <cellStyle name="Normal 9 8 4 2" xfId="20298" xr:uid="{00000000-0005-0000-0000-000006500000}"/>
    <cellStyle name="Normal 9 8 4 3" xfId="20299" xr:uid="{00000000-0005-0000-0000-000007500000}"/>
    <cellStyle name="Normal 9 8 4 4" xfId="20300" xr:uid="{00000000-0005-0000-0000-000008500000}"/>
    <cellStyle name="Normal 9 8 5" xfId="20301" xr:uid="{00000000-0005-0000-0000-000009500000}"/>
    <cellStyle name="Normal 9 8 6" xfId="20302" xr:uid="{00000000-0005-0000-0000-00000A500000}"/>
    <cellStyle name="Normal 9 8 7" xfId="20303" xr:uid="{00000000-0005-0000-0000-00000B500000}"/>
    <cellStyle name="Normal 9 80" xfId="20304" xr:uid="{00000000-0005-0000-0000-00000C500000}"/>
    <cellStyle name="Normal 9 81" xfId="20305" xr:uid="{00000000-0005-0000-0000-00000D500000}"/>
    <cellStyle name="Normal 9 82" xfId="20306" xr:uid="{00000000-0005-0000-0000-00000E500000}"/>
    <cellStyle name="Normal 9 83" xfId="20307" xr:uid="{00000000-0005-0000-0000-00000F500000}"/>
    <cellStyle name="Normal 9 84" xfId="20308" xr:uid="{00000000-0005-0000-0000-000010500000}"/>
    <cellStyle name="Normal 9 85" xfId="20309" xr:uid="{00000000-0005-0000-0000-000011500000}"/>
    <cellStyle name="Normal 9 86" xfId="20310" xr:uid="{00000000-0005-0000-0000-000012500000}"/>
    <cellStyle name="Normal 9 87" xfId="20311" xr:uid="{00000000-0005-0000-0000-000013500000}"/>
    <cellStyle name="Normal 9 88" xfId="20312" xr:uid="{00000000-0005-0000-0000-000014500000}"/>
    <cellStyle name="Normal 9 89" xfId="20313" xr:uid="{00000000-0005-0000-0000-000015500000}"/>
    <cellStyle name="Normal 9 9" xfId="20314" xr:uid="{00000000-0005-0000-0000-000016500000}"/>
    <cellStyle name="Normal 9 9 2" xfId="20315" xr:uid="{00000000-0005-0000-0000-000017500000}"/>
    <cellStyle name="Normal 9 90" xfId="20316" xr:uid="{00000000-0005-0000-0000-000018500000}"/>
    <cellStyle name="Normal 9 91" xfId="20317" xr:uid="{00000000-0005-0000-0000-000019500000}"/>
    <cellStyle name="Normal 9 92" xfId="20318" xr:uid="{00000000-0005-0000-0000-00001A500000}"/>
    <cellStyle name="Normal 9 93" xfId="20319" xr:uid="{00000000-0005-0000-0000-00001B500000}"/>
    <cellStyle name="Normal 9 94" xfId="20320" xr:uid="{00000000-0005-0000-0000-00001C500000}"/>
    <cellStyle name="Normal 9 95" xfId="20321" xr:uid="{00000000-0005-0000-0000-00001D500000}"/>
    <cellStyle name="Normal 9 95 2" xfId="20322" xr:uid="{00000000-0005-0000-0000-00001E500000}"/>
    <cellStyle name="Normal 9 95 3" xfId="20323" xr:uid="{00000000-0005-0000-0000-00001F500000}"/>
    <cellStyle name="Normal 9 95 4" xfId="20324" xr:uid="{00000000-0005-0000-0000-000020500000}"/>
    <cellStyle name="Normal 9 96" xfId="20325" xr:uid="{00000000-0005-0000-0000-000021500000}"/>
    <cellStyle name="Normal 9 97" xfId="20326" xr:uid="{00000000-0005-0000-0000-000022500000}"/>
    <cellStyle name="Normal 9 98" xfId="20327" xr:uid="{00000000-0005-0000-0000-000023500000}"/>
    <cellStyle name="Normal 90" xfId="20328" xr:uid="{00000000-0005-0000-0000-000024500000}"/>
    <cellStyle name="Normal 90 2" xfId="20329" xr:uid="{00000000-0005-0000-0000-000025500000}"/>
    <cellStyle name="Normal 90 3" xfId="20330" xr:uid="{00000000-0005-0000-0000-000026500000}"/>
    <cellStyle name="Normal 90 4" xfId="20331" xr:uid="{00000000-0005-0000-0000-000027500000}"/>
    <cellStyle name="Normal 91" xfId="20332" xr:uid="{00000000-0005-0000-0000-000028500000}"/>
    <cellStyle name="Normal 91 2" xfId="20333" xr:uid="{00000000-0005-0000-0000-000029500000}"/>
    <cellStyle name="Normal 91 3" xfId="20334" xr:uid="{00000000-0005-0000-0000-00002A500000}"/>
    <cellStyle name="Normal 91 4" xfId="20335" xr:uid="{00000000-0005-0000-0000-00002B500000}"/>
    <cellStyle name="Normal 92" xfId="20336" xr:uid="{00000000-0005-0000-0000-00002C500000}"/>
    <cellStyle name="Normal 92 2" xfId="20337" xr:uid="{00000000-0005-0000-0000-00002D500000}"/>
    <cellStyle name="Normal 92 3" xfId="20338" xr:uid="{00000000-0005-0000-0000-00002E500000}"/>
    <cellStyle name="Normal 92 4" xfId="20339" xr:uid="{00000000-0005-0000-0000-00002F500000}"/>
    <cellStyle name="Normal 93" xfId="20340" xr:uid="{00000000-0005-0000-0000-000030500000}"/>
    <cellStyle name="Normal 93 2" xfId="20341" xr:uid="{00000000-0005-0000-0000-000031500000}"/>
    <cellStyle name="Normal 94" xfId="20342" xr:uid="{00000000-0005-0000-0000-000032500000}"/>
    <cellStyle name="Normal 94 2" xfId="20343" xr:uid="{00000000-0005-0000-0000-000033500000}"/>
    <cellStyle name="Normal 94 3" xfId="20344" xr:uid="{00000000-0005-0000-0000-000034500000}"/>
    <cellStyle name="Normal 94 4" xfId="20345" xr:uid="{00000000-0005-0000-0000-000035500000}"/>
    <cellStyle name="Normal 95" xfId="20346" xr:uid="{00000000-0005-0000-0000-000036500000}"/>
    <cellStyle name="Normal 95 2" xfId="20347" xr:uid="{00000000-0005-0000-0000-000037500000}"/>
    <cellStyle name="Normal 95 3" xfId="20348" xr:uid="{00000000-0005-0000-0000-000038500000}"/>
    <cellStyle name="Normal 95 4" xfId="20349" xr:uid="{00000000-0005-0000-0000-000039500000}"/>
    <cellStyle name="Normal 96" xfId="20350" xr:uid="{00000000-0005-0000-0000-00003A500000}"/>
    <cellStyle name="Normal 96 2" xfId="20351" xr:uid="{00000000-0005-0000-0000-00003B500000}"/>
    <cellStyle name="Normal 96 2 2" xfId="20352" xr:uid="{00000000-0005-0000-0000-00003C500000}"/>
    <cellStyle name="Normal 96 2 2 2" xfId="20353" xr:uid="{00000000-0005-0000-0000-00003D500000}"/>
    <cellStyle name="Normal 96 2 2 3" xfId="20354" xr:uid="{00000000-0005-0000-0000-00003E500000}"/>
    <cellStyle name="Normal 96 2 2 4" xfId="20355" xr:uid="{00000000-0005-0000-0000-00003F500000}"/>
    <cellStyle name="Normal 96 2 3" xfId="20356" xr:uid="{00000000-0005-0000-0000-000040500000}"/>
    <cellStyle name="Normal 96 2 4" xfId="20357" xr:uid="{00000000-0005-0000-0000-000041500000}"/>
    <cellStyle name="Normal 96 2 5" xfId="20358" xr:uid="{00000000-0005-0000-0000-000042500000}"/>
    <cellStyle name="Normal 96 3" xfId="20359" xr:uid="{00000000-0005-0000-0000-000043500000}"/>
    <cellStyle name="Normal 96 3 2" xfId="20360" xr:uid="{00000000-0005-0000-0000-000044500000}"/>
    <cellStyle name="Normal 96 3 3" xfId="20361" xr:uid="{00000000-0005-0000-0000-000045500000}"/>
    <cellStyle name="Normal 96 3 4" xfId="20362" xr:uid="{00000000-0005-0000-0000-000046500000}"/>
    <cellStyle name="Normal 96 4" xfId="20363" xr:uid="{00000000-0005-0000-0000-000047500000}"/>
    <cellStyle name="Normal 96 4 2" xfId="20364" xr:uid="{00000000-0005-0000-0000-000048500000}"/>
    <cellStyle name="Normal 96 4 3" xfId="20365" xr:uid="{00000000-0005-0000-0000-000049500000}"/>
    <cellStyle name="Normal 96 4 4" xfId="20366" xr:uid="{00000000-0005-0000-0000-00004A500000}"/>
    <cellStyle name="Normal 96 5" xfId="20367" xr:uid="{00000000-0005-0000-0000-00004B500000}"/>
    <cellStyle name="Normal 96 6" xfId="20368" xr:uid="{00000000-0005-0000-0000-00004C500000}"/>
    <cellStyle name="Normal 96 7" xfId="20369" xr:uid="{00000000-0005-0000-0000-00004D500000}"/>
    <cellStyle name="Normal 97" xfId="20370" xr:uid="{00000000-0005-0000-0000-00004E500000}"/>
    <cellStyle name="Normal 97 2" xfId="20371" xr:uid="{00000000-0005-0000-0000-00004F500000}"/>
    <cellStyle name="Normal 97 3" xfId="20372" xr:uid="{00000000-0005-0000-0000-000050500000}"/>
    <cellStyle name="Normal 97 4" xfId="20373" xr:uid="{00000000-0005-0000-0000-000051500000}"/>
    <cellStyle name="Normal 98" xfId="20374" xr:uid="{00000000-0005-0000-0000-000052500000}"/>
    <cellStyle name="Normal 98 2" xfId="20375" xr:uid="{00000000-0005-0000-0000-000053500000}"/>
    <cellStyle name="Normal 98 3" xfId="20376" xr:uid="{00000000-0005-0000-0000-000054500000}"/>
    <cellStyle name="Normal 98 4" xfId="20377" xr:uid="{00000000-0005-0000-0000-000055500000}"/>
    <cellStyle name="Normal 99" xfId="20378" xr:uid="{00000000-0005-0000-0000-000056500000}"/>
    <cellStyle name="Normal 99 2" xfId="20379" xr:uid="{00000000-0005-0000-0000-000057500000}"/>
    <cellStyle name="Normal 99 3" xfId="20380" xr:uid="{00000000-0005-0000-0000-000058500000}"/>
    <cellStyle name="Normal 99 4" xfId="20381" xr:uid="{00000000-0005-0000-0000-000059500000}"/>
    <cellStyle name="Normal_Capital &amp; RWA N" xfId="8" xr:uid="{00000000-0005-0000-0000-00005A500000}"/>
    <cellStyle name="Normal_Capital &amp; RWA N 2" xfId="16" xr:uid="{00000000-0005-0000-0000-00005B500000}"/>
    <cellStyle name="Normal_Casestdy draft" xfId="15" xr:uid="{00000000-0005-0000-0000-00005C500000}"/>
    <cellStyle name="Normal_Casestdy draft 2" xfId="9" xr:uid="{00000000-0005-0000-0000-00005D500000}"/>
    <cellStyle name="Normalny_Eksport 2000 - F" xfId="20382" xr:uid="{00000000-0005-0000-0000-00005E500000}"/>
    <cellStyle name="Note 2" xfId="20383" xr:uid="{00000000-0005-0000-0000-00005F500000}"/>
    <cellStyle name="Note 2 10" xfId="20384" xr:uid="{00000000-0005-0000-0000-000060500000}"/>
    <cellStyle name="Note 2 10 2" xfId="20385" xr:uid="{00000000-0005-0000-0000-000061500000}"/>
    <cellStyle name="Note 2 10 2 2" xfId="21221" xr:uid="{00000000-0005-0000-0000-000062500000}"/>
    <cellStyle name="Note 2 10 3" xfId="20386" xr:uid="{00000000-0005-0000-0000-000063500000}"/>
    <cellStyle name="Note 2 10 3 2" xfId="21220" xr:uid="{00000000-0005-0000-0000-000064500000}"/>
    <cellStyle name="Note 2 10 4" xfId="20387" xr:uid="{00000000-0005-0000-0000-000065500000}"/>
    <cellStyle name="Note 2 10 4 2" xfId="21219" xr:uid="{00000000-0005-0000-0000-000066500000}"/>
    <cellStyle name="Note 2 10 5" xfId="20388" xr:uid="{00000000-0005-0000-0000-000067500000}"/>
    <cellStyle name="Note 2 10 5 2" xfId="21218" xr:uid="{00000000-0005-0000-0000-000068500000}"/>
    <cellStyle name="Note 2 11" xfId="20389" xr:uid="{00000000-0005-0000-0000-000069500000}"/>
    <cellStyle name="Note 2 11 2" xfId="20390" xr:uid="{00000000-0005-0000-0000-00006A500000}"/>
    <cellStyle name="Note 2 11 2 2" xfId="21217" xr:uid="{00000000-0005-0000-0000-00006B500000}"/>
    <cellStyle name="Note 2 11 3" xfId="20391" xr:uid="{00000000-0005-0000-0000-00006C500000}"/>
    <cellStyle name="Note 2 11 3 2" xfId="21216" xr:uid="{00000000-0005-0000-0000-00006D500000}"/>
    <cellStyle name="Note 2 11 4" xfId="20392" xr:uid="{00000000-0005-0000-0000-00006E500000}"/>
    <cellStyle name="Note 2 11 4 2" xfId="21215" xr:uid="{00000000-0005-0000-0000-00006F500000}"/>
    <cellStyle name="Note 2 11 5" xfId="20393" xr:uid="{00000000-0005-0000-0000-000070500000}"/>
    <cellStyle name="Note 2 11 5 2" xfId="21214" xr:uid="{00000000-0005-0000-0000-000071500000}"/>
    <cellStyle name="Note 2 12" xfId="20394" xr:uid="{00000000-0005-0000-0000-000072500000}"/>
    <cellStyle name="Note 2 12 2" xfId="20395" xr:uid="{00000000-0005-0000-0000-000073500000}"/>
    <cellStyle name="Note 2 12 2 2" xfId="21213" xr:uid="{00000000-0005-0000-0000-000074500000}"/>
    <cellStyle name="Note 2 12 3" xfId="20396" xr:uid="{00000000-0005-0000-0000-000075500000}"/>
    <cellStyle name="Note 2 12 3 2" xfId="21212" xr:uid="{00000000-0005-0000-0000-000076500000}"/>
    <cellStyle name="Note 2 12 4" xfId="20397" xr:uid="{00000000-0005-0000-0000-000077500000}"/>
    <cellStyle name="Note 2 12 4 2" xfId="21211" xr:uid="{00000000-0005-0000-0000-000078500000}"/>
    <cellStyle name="Note 2 12 5" xfId="20398" xr:uid="{00000000-0005-0000-0000-000079500000}"/>
    <cellStyle name="Note 2 12 5 2" xfId="21210" xr:uid="{00000000-0005-0000-0000-00007A500000}"/>
    <cellStyle name="Note 2 13" xfId="20399" xr:uid="{00000000-0005-0000-0000-00007B500000}"/>
    <cellStyle name="Note 2 13 2" xfId="20400" xr:uid="{00000000-0005-0000-0000-00007C500000}"/>
    <cellStyle name="Note 2 13 2 2" xfId="21209" xr:uid="{00000000-0005-0000-0000-00007D500000}"/>
    <cellStyle name="Note 2 13 3" xfId="20401" xr:uid="{00000000-0005-0000-0000-00007E500000}"/>
    <cellStyle name="Note 2 13 3 2" xfId="21208" xr:uid="{00000000-0005-0000-0000-00007F500000}"/>
    <cellStyle name="Note 2 13 4" xfId="20402" xr:uid="{00000000-0005-0000-0000-000080500000}"/>
    <cellStyle name="Note 2 13 4 2" xfId="21207" xr:uid="{00000000-0005-0000-0000-000081500000}"/>
    <cellStyle name="Note 2 13 5" xfId="20403" xr:uid="{00000000-0005-0000-0000-000082500000}"/>
    <cellStyle name="Note 2 13 5 2" xfId="21206" xr:uid="{00000000-0005-0000-0000-000083500000}"/>
    <cellStyle name="Note 2 14" xfId="20404" xr:uid="{00000000-0005-0000-0000-000084500000}"/>
    <cellStyle name="Note 2 14 2" xfId="20405" xr:uid="{00000000-0005-0000-0000-000085500000}"/>
    <cellStyle name="Note 2 14 2 2" xfId="21204" xr:uid="{00000000-0005-0000-0000-000086500000}"/>
    <cellStyle name="Note 2 14 3" xfId="21205" xr:uid="{00000000-0005-0000-0000-000087500000}"/>
    <cellStyle name="Note 2 15" xfId="20406" xr:uid="{00000000-0005-0000-0000-000088500000}"/>
    <cellStyle name="Note 2 15 2" xfId="20407" xr:uid="{00000000-0005-0000-0000-000089500000}"/>
    <cellStyle name="Note 2 15 2 2" xfId="21203" xr:uid="{00000000-0005-0000-0000-00008A500000}"/>
    <cellStyle name="Note 2 16" xfId="20408" xr:uid="{00000000-0005-0000-0000-00008B500000}"/>
    <cellStyle name="Note 2 16 2" xfId="21202" xr:uid="{00000000-0005-0000-0000-00008C500000}"/>
    <cellStyle name="Note 2 17" xfId="20409" xr:uid="{00000000-0005-0000-0000-00008D500000}"/>
    <cellStyle name="Note 2 17 2" xfId="21201" xr:uid="{00000000-0005-0000-0000-00008E500000}"/>
    <cellStyle name="Note 2 18" xfId="21222" xr:uid="{00000000-0005-0000-0000-00008F500000}"/>
    <cellStyle name="Note 2 2" xfId="20410" xr:uid="{00000000-0005-0000-0000-000090500000}"/>
    <cellStyle name="Note 2 2 10" xfId="20411" xr:uid="{00000000-0005-0000-0000-000091500000}"/>
    <cellStyle name="Note 2 2 10 2" xfId="21199" xr:uid="{00000000-0005-0000-0000-000092500000}"/>
    <cellStyle name="Note 2 2 11" xfId="21200" xr:uid="{00000000-0005-0000-0000-000093500000}"/>
    <cellStyle name="Note 2 2 2" xfId="20412" xr:uid="{00000000-0005-0000-0000-000094500000}"/>
    <cellStyle name="Note 2 2 2 2" xfId="20413" xr:uid="{00000000-0005-0000-0000-000095500000}"/>
    <cellStyle name="Note 2 2 2 2 2" xfId="21197" xr:uid="{00000000-0005-0000-0000-000096500000}"/>
    <cellStyle name="Note 2 2 2 3" xfId="20414" xr:uid="{00000000-0005-0000-0000-000097500000}"/>
    <cellStyle name="Note 2 2 2 3 2" xfId="21196" xr:uid="{00000000-0005-0000-0000-000098500000}"/>
    <cellStyle name="Note 2 2 2 4" xfId="20415" xr:uid="{00000000-0005-0000-0000-000099500000}"/>
    <cellStyle name="Note 2 2 2 4 2" xfId="21195" xr:uid="{00000000-0005-0000-0000-00009A500000}"/>
    <cellStyle name="Note 2 2 2 5" xfId="20416" xr:uid="{00000000-0005-0000-0000-00009B500000}"/>
    <cellStyle name="Note 2 2 2 5 2" xfId="21194" xr:uid="{00000000-0005-0000-0000-00009C500000}"/>
    <cellStyle name="Note 2 2 2 6" xfId="21198" xr:uid="{00000000-0005-0000-0000-00009D500000}"/>
    <cellStyle name="Note 2 2 3" xfId="20417" xr:uid="{00000000-0005-0000-0000-00009E500000}"/>
    <cellStyle name="Note 2 2 3 2" xfId="20418" xr:uid="{00000000-0005-0000-0000-00009F500000}"/>
    <cellStyle name="Note 2 2 3 2 2" xfId="21193" xr:uid="{00000000-0005-0000-0000-0000A0500000}"/>
    <cellStyle name="Note 2 2 3 3" xfId="20419" xr:uid="{00000000-0005-0000-0000-0000A1500000}"/>
    <cellStyle name="Note 2 2 3 3 2" xfId="21192" xr:uid="{00000000-0005-0000-0000-0000A2500000}"/>
    <cellStyle name="Note 2 2 3 4" xfId="20420" xr:uid="{00000000-0005-0000-0000-0000A3500000}"/>
    <cellStyle name="Note 2 2 3 4 2" xfId="21191" xr:uid="{00000000-0005-0000-0000-0000A4500000}"/>
    <cellStyle name="Note 2 2 3 5" xfId="20421" xr:uid="{00000000-0005-0000-0000-0000A5500000}"/>
    <cellStyle name="Note 2 2 3 5 2" xfId="21190" xr:uid="{00000000-0005-0000-0000-0000A6500000}"/>
    <cellStyle name="Note 2 2 4" xfId="20422" xr:uid="{00000000-0005-0000-0000-0000A7500000}"/>
    <cellStyle name="Note 2 2 4 2" xfId="20423" xr:uid="{00000000-0005-0000-0000-0000A8500000}"/>
    <cellStyle name="Note 2 2 4 2 2" xfId="21188" xr:uid="{00000000-0005-0000-0000-0000A9500000}"/>
    <cellStyle name="Note 2 2 4 3" xfId="20424" xr:uid="{00000000-0005-0000-0000-0000AA500000}"/>
    <cellStyle name="Note 2 2 4 3 2" xfId="21187" xr:uid="{00000000-0005-0000-0000-0000AB500000}"/>
    <cellStyle name="Note 2 2 4 4" xfId="20425" xr:uid="{00000000-0005-0000-0000-0000AC500000}"/>
    <cellStyle name="Note 2 2 4 4 2" xfId="21186" xr:uid="{00000000-0005-0000-0000-0000AD500000}"/>
    <cellStyle name="Note 2 2 4 5" xfId="21189" xr:uid="{00000000-0005-0000-0000-0000AE500000}"/>
    <cellStyle name="Note 2 2 5" xfId="20426" xr:uid="{00000000-0005-0000-0000-0000AF500000}"/>
    <cellStyle name="Note 2 2 5 2" xfId="20427" xr:uid="{00000000-0005-0000-0000-0000B0500000}"/>
    <cellStyle name="Note 2 2 5 2 2" xfId="21184" xr:uid="{00000000-0005-0000-0000-0000B1500000}"/>
    <cellStyle name="Note 2 2 5 3" xfId="20428" xr:uid="{00000000-0005-0000-0000-0000B2500000}"/>
    <cellStyle name="Note 2 2 5 3 2" xfId="21183" xr:uid="{00000000-0005-0000-0000-0000B3500000}"/>
    <cellStyle name="Note 2 2 5 4" xfId="20429" xr:uid="{00000000-0005-0000-0000-0000B4500000}"/>
    <cellStyle name="Note 2 2 5 4 2" xfId="21182" xr:uid="{00000000-0005-0000-0000-0000B5500000}"/>
    <cellStyle name="Note 2 2 5 5" xfId="21185" xr:uid="{00000000-0005-0000-0000-0000B6500000}"/>
    <cellStyle name="Note 2 2 6" xfId="20430" xr:uid="{00000000-0005-0000-0000-0000B7500000}"/>
    <cellStyle name="Note 2 2 6 2" xfId="21181" xr:uid="{00000000-0005-0000-0000-0000B8500000}"/>
    <cellStyle name="Note 2 2 7" xfId="20431" xr:uid="{00000000-0005-0000-0000-0000B9500000}"/>
    <cellStyle name="Note 2 2 7 2" xfId="21180" xr:uid="{00000000-0005-0000-0000-0000BA500000}"/>
    <cellStyle name="Note 2 2 8" xfId="20432" xr:uid="{00000000-0005-0000-0000-0000BB500000}"/>
    <cellStyle name="Note 2 2 8 2" xfId="21179" xr:uid="{00000000-0005-0000-0000-0000BC500000}"/>
    <cellStyle name="Note 2 2 9" xfId="20433" xr:uid="{00000000-0005-0000-0000-0000BD500000}"/>
    <cellStyle name="Note 2 2 9 2" xfId="21178" xr:uid="{00000000-0005-0000-0000-0000BE500000}"/>
    <cellStyle name="Note 2 3" xfId="20434" xr:uid="{00000000-0005-0000-0000-0000BF500000}"/>
    <cellStyle name="Note 2 3 2" xfId="20435" xr:uid="{00000000-0005-0000-0000-0000C0500000}"/>
    <cellStyle name="Note 2 3 2 2" xfId="21177" xr:uid="{00000000-0005-0000-0000-0000C1500000}"/>
    <cellStyle name="Note 2 3 3" xfId="20436" xr:uid="{00000000-0005-0000-0000-0000C2500000}"/>
    <cellStyle name="Note 2 3 3 2" xfId="21176" xr:uid="{00000000-0005-0000-0000-0000C3500000}"/>
    <cellStyle name="Note 2 3 4" xfId="20437" xr:uid="{00000000-0005-0000-0000-0000C4500000}"/>
    <cellStyle name="Note 2 3 4 2" xfId="21175" xr:uid="{00000000-0005-0000-0000-0000C5500000}"/>
    <cellStyle name="Note 2 3 5" xfId="20438" xr:uid="{00000000-0005-0000-0000-0000C6500000}"/>
    <cellStyle name="Note 2 3 5 2" xfId="21174" xr:uid="{00000000-0005-0000-0000-0000C7500000}"/>
    <cellStyle name="Note 2 4" xfId="20439" xr:uid="{00000000-0005-0000-0000-0000C8500000}"/>
    <cellStyle name="Note 2 4 2" xfId="20440" xr:uid="{00000000-0005-0000-0000-0000C9500000}"/>
    <cellStyle name="Note 2 4 2 2" xfId="20441" xr:uid="{00000000-0005-0000-0000-0000CA500000}"/>
    <cellStyle name="Note 2 4 2 2 2" xfId="21173" xr:uid="{00000000-0005-0000-0000-0000CB500000}"/>
    <cellStyle name="Note 2 4 3" xfId="20442" xr:uid="{00000000-0005-0000-0000-0000CC500000}"/>
    <cellStyle name="Note 2 4 3 2" xfId="20443" xr:uid="{00000000-0005-0000-0000-0000CD500000}"/>
    <cellStyle name="Note 2 4 3 2 2" xfId="21172" xr:uid="{00000000-0005-0000-0000-0000CE500000}"/>
    <cellStyle name="Note 2 4 4" xfId="20444" xr:uid="{00000000-0005-0000-0000-0000CF500000}"/>
    <cellStyle name="Note 2 4 4 2" xfId="20445" xr:uid="{00000000-0005-0000-0000-0000D0500000}"/>
    <cellStyle name="Note 2 4 4 2 2" xfId="21171" xr:uid="{00000000-0005-0000-0000-0000D1500000}"/>
    <cellStyle name="Note 2 4 5" xfId="20446" xr:uid="{00000000-0005-0000-0000-0000D2500000}"/>
    <cellStyle name="Note 2 4 6" xfId="20447" xr:uid="{00000000-0005-0000-0000-0000D3500000}"/>
    <cellStyle name="Note 2 4 7" xfId="20448" xr:uid="{00000000-0005-0000-0000-0000D4500000}"/>
    <cellStyle name="Note 2 4 7 2" xfId="21170" xr:uid="{00000000-0005-0000-0000-0000D5500000}"/>
    <cellStyle name="Note 2 5" xfId="20449" xr:uid="{00000000-0005-0000-0000-0000D6500000}"/>
    <cellStyle name="Note 2 5 2" xfId="20450" xr:uid="{00000000-0005-0000-0000-0000D7500000}"/>
    <cellStyle name="Note 2 5 2 2" xfId="20451" xr:uid="{00000000-0005-0000-0000-0000D8500000}"/>
    <cellStyle name="Note 2 5 2 2 2" xfId="21169" xr:uid="{00000000-0005-0000-0000-0000D9500000}"/>
    <cellStyle name="Note 2 5 3" xfId="20452" xr:uid="{00000000-0005-0000-0000-0000DA500000}"/>
    <cellStyle name="Note 2 5 3 2" xfId="20453" xr:uid="{00000000-0005-0000-0000-0000DB500000}"/>
    <cellStyle name="Note 2 5 3 2 2" xfId="21168" xr:uid="{00000000-0005-0000-0000-0000DC500000}"/>
    <cellStyle name="Note 2 5 4" xfId="20454" xr:uid="{00000000-0005-0000-0000-0000DD500000}"/>
    <cellStyle name="Note 2 5 4 2" xfId="20455" xr:uid="{00000000-0005-0000-0000-0000DE500000}"/>
    <cellStyle name="Note 2 5 4 2 2" xfId="21167" xr:uid="{00000000-0005-0000-0000-0000DF500000}"/>
    <cellStyle name="Note 2 5 5" xfId="20456" xr:uid="{00000000-0005-0000-0000-0000E0500000}"/>
    <cellStyle name="Note 2 5 6" xfId="20457" xr:uid="{00000000-0005-0000-0000-0000E1500000}"/>
    <cellStyle name="Note 2 5 7" xfId="20458" xr:uid="{00000000-0005-0000-0000-0000E2500000}"/>
    <cellStyle name="Note 2 5 7 2" xfId="21166" xr:uid="{00000000-0005-0000-0000-0000E3500000}"/>
    <cellStyle name="Note 2 6" xfId="20459" xr:uid="{00000000-0005-0000-0000-0000E4500000}"/>
    <cellStyle name="Note 2 6 2" xfId="20460" xr:uid="{00000000-0005-0000-0000-0000E5500000}"/>
    <cellStyle name="Note 2 6 2 2" xfId="20461" xr:uid="{00000000-0005-0000-0000-0000E6500000}"/>
    <cellStyle name="Note 2 6 2 2 2" xfId="21165" xr:uid="{00000000-0005-0000-0000-0000E7500000}"/>
    <cellStyle name="Note 2 6 3" xfId="20462" xr:uid="{00000000-0005-0000-0000-0000E8500000}"/>
    <cellStyle name="Note 2 6 3 2" xfId="20463" xr:uid="{00000000-0005-0000-0000-0000E9500000}"/>
    <cellStyle name="Note 2 6 3 2 2" xfId="21164" xr:uid="{00000000-0005-0000-0000-0000EA500000}"/>
    <cellStyle name="Note 2 6 4" xfId="20464" xr:uid="{00000000-0005-0000-0000-0000EB500000}"/>
    <cellStyle name="Note 2 6 4 2" xfId="20465" xr:uid="{00000000-0005-0000-0000-0000EC500000}"/>
    <cellStyle name="Note 2 6 4 2 2" xfId="21163" xr:uid="{00000000-0005-0000-0000-0000ED500000}"/>
    <cellStyle name="Note 2 6 5" xfId="20466" xr:uid="{00000000-0005-0000-0000-0000EE500000}"/>
    <cellStyle name="Note 2 6 6" xfId="20467" xr:uid="{00000000-0005-0000-0000-0000EF500000}"/>
    <cellStyle name="Note 2 6 7" xfId="20468" xr:uid="{00000000-0005-0000-0000-0000F0500000}"/>
    <cellStyle name="Note 2 6 7 2" xfId="21162" xr:uid="{00000000-0005-0000-0000-0000F1500000}"/>
    <cellStyle name="Note 2 7" xfId="20469" xr:uid="{00000000-0005-0000-0000-0000F2500000}"/>
    <cellStyle name="Note 2 7 2" xfId="20470" xr:uid="{00000000-0005-0000-0000-0000F3500000}"/>
    <cellStyle name="Note 2 7 2 2" xfId="20471" xr:uid="{00000000-0005-0000-0000-0000F4500000}"/>
    <cellStyle name="Note 2 7 2 2 2" xfId="21161" xr:uid="{00000000-0005-0000-0000-0000F5500000}"/>
    <cellStyle name="Note 2 7 3" xfId="20472" xr:uid="{00000000-0005-0000-0000-0000F6500000}"/>
    <cellStyle name="Note 2 7 3 2" xfId="20473" xr:uid="{00000000-0005-0000-0000-0000F7500000}"/>
    <cellStyle name="Note 2 7 3 2 2" xfId="21160" xr:uid="{00000000-0005-0000-0000-0000F8500000}"/>
    <cellStyle name="Note 2 7 4" xfId="20474" xr:uid="{00000000-0005-0000-0000-0000F9500000}"/>
    <cellStyle name="Note 2 7 4 2" xfId="20475" xr:uid="{00000000-0005-0000-0000-0000FA500000}"/>
    <cellStyle name="Note 2 7 4 2 2" xfId="21159" xr:uid="{00000000-0005-0000-0000-0000FB500000}"/>
    <cellStyle name="Note 2 7 5" xfId="20476" xr:uid="{00000000-0005-0000-0000-0000FC500000}"/>
    <cellStyle name="Note 2 7 6" xfId="20477" xr:uid="{00000000-0005-0000-0000-0000FD500000}"/>
    <cellStyle name="Note 2 7 7" xfId="20478" xr:uid="{00000000-0005-0000-0000-0000FE500000}"/>
    <cellStyle name="Note 2 7 7 2" xfId="21158" xr:uid="{00000000-0005-0000-0000-0000FF500000}"/>
    <cellStyle name="Note 2 8" xfId="20479" xr:uid="{00000000-0005-0000-0000-000000510000}"/>
    <cellStyle name="Note 2 8 2" xfId="20480" xr:uid="{00000000-0005-0000-0000-000001510000}"/>
    <cellStyle name="Note 2 8 2 2" xfId="21157" xr:uid="{00000000-0005-0000-0000-000002510000}"/>
    <cellStyle name="Note 2 8 3" xfId="20481" xr:uid="{00000000-0005-0000-0000-000003510000}"/>
    <cellStyle name="Note 2 8 3 2" xfId="21156" xr:uid="{00000000-0005-0000-0000-000004510000}"/>
    <cellStyle name="Note 2 8 4" xfId="20482" xr:uid="{00000000-0005-0000-0000-000005510000}"/>
    <cellStyle name="Note 2 8 4 2" xfId="21155" xr:uid="{00000000-0005-0000-0000-000006510000}"/>
    <cellStyle name="Note 2 8 5" xfId="20483" xr:uid="{00000000-0005-0000-0000-000007510000}"/>
    <cellStyle name="Note 2 8 5 2" xfId="21154" xr:uid="{00000000-0005-0000-0000-000008510000}"/>
    <cellStyle name="Note 2 9" xfId="20484" xr:uid="{00000000-0005-0000-0000-000009510000}"/>
    <cellStyle name="Note 2 9 2" xfId="20485" xr:uid="{00000000-0005-0000-0000-00000A510000}"/>
    <cellStyle name="Note 2 9 2 2" xfId="21153" xr:uid="{00000000-0005-0000-0000-00000B510000}"/>
    <cellStyle name="Note 2 9 3" xfId="20486" xr:uid="{00000000-0005-0000-0000-00000C510000}"/>
    <cellStyle name="Note 2 9 3 2" xfId="21152" xr:uid="{00000000-0005-0000-0000-00000D510000}"/>
    <cellStyle name="Note 2 9 4" xfId="20487" xr:uid="{00000000-0005-0000-0000-00000E510000}"/>
    <cellStyle name="Note 2 9 4 2" xfId="21151" xr:uid="{00000000-0005-0000-0000-00000F510000}"/>
    <cellStyle name="Note 2 9 5" xfId="20488" xr:uid="{00000000-0005-0000-0000-000010510000}"/>
    <cellStyle name="Note 2 9 5 2" xfId="21150" xr:uid="{00000000-0005-0000-0000-000011510000}"/>
    <cellStyle name="Note 3 2" xfId="20489" xr:uid="{00000000-0005-0000-0000-000012510000}"/>
    <cellStyle name="Note 3 2 2" xfId="20490" xr:uid="{00000000-0005-0000-0000-000013510000}"/>
    <cellStyle name="Note 3 2 2 2" xfId="21148" xr:uid="{00000000-0005-0000-0000-000014510000}"/>
    <cellStyle name="Note 3 2 3" xfId="20491" xr:uid="{00000000-0005-0000-0000-000015510000}"/>
    <cellStyle name="Note 3 2 4" xfId="21149" xr:uid="{00000000-0005-0000-0000-000016510000}"/>
    <cellStyle name="Note 3 3" xfId="20492" xr:uid="{00000000-0005-0000-0000-000017510000}"/>
    <cellStyle name="Note 3 3 2" xfId="20493" xr:uid="{00000000-0005-0000-0000-000018510000}"/>
    <cellStyle name="Note 3 3 3" xfId="21147" xr:uid="{00000000-0005-0000-0000-000019510000}"/>
    <cellStyle name="Note 3 4" xfId="20494" xr:uid="{00000000-0005-0000-0000-00001A510000}"/>
    <cellStyle name="Note 3 4 2" xfId="21146" xr:uid="{00000000-0005-0000-0000-00001B510000}"/>
    <cellStyle name="Note 3 5" xfId="20495" xr:uid="{00000000-0005-0000-0000-00001C510000}"/>
    <cellStyle name="Note 4 2" xfId="20496" xr:uid="{00000000-0005-0000-0000-00001D510000}"/>
    <cellStyle name="Note 4 2 2" xfId="20497" xr:uid="{00000000-0005-0000-0000-00001E510000}"/>
    <cellStyle name="Note 4 2 2 2" xfId="21144" xr:uid="{00000000-0005-0000-0000-00001F510000}"/>
    <cellStyle name="Note 4 2 3" xfId="20498" xr:uid="{00000000-0005-0000-0000-000020510000}"/>
    <cellStyle name="Note 4 2 4" xfId="21145" xr:uid="{00000000-0005-0000-0000-000021510000}"/>
    <cellStyle name="Note 4 3" xfId="20499" xr:uid="{00000000-0005-0000-0000-000022510000}"/>
    <cellStyle name="Note 4 4" xfId="20500" xr:uid="{00000000-0005-0000-0000-000023510000}"/>
    <cellStyle name="Note 4 4 2" xfId="21143" xr:uid="{00000000-0005-0000-0000-000024510000}"/>
    <cellStyle name="Note 4 5" xfId="20501" xr:uid="{00000000-0005-0000-0000-000025510000}"/>
    <cellStyle name="Note 5" xfId="20502" xr:uid="{00000000-0005-0000-0000-000026510000}"/>
    <cellStyle name="Note 5 2" xfId="20503" xr:uid="{00000000-0005-0000-0000-000027510000}"/>
    <cellStyle name="Note 5 2 2" xfId="20504" xr:uid="{00000000-0005-0000-0000-000028510000}"/>
    <cellStyle name="Note 5 2 3" xfId="21141" xr:uid="{00000000-0005-0000-0000-000029510000}"/>
    <cellStyle name="Note 5 3" xfId="20505" xr:uid="{00000000-0005-0000-0000-00002A510000}"/>
    <cellStyle name="Note 5 3 2" xfId="20506" xr:uid="{00000000-0005-0000-0000-00002B510000}"/>
    <cellStyle name="Note 5 3 3" xfId="21140" xr:uid="{00000000-0005-0000-0000-00002C510000}"/>
    <cellStyle name="Note 5 4" xfId="20507" xr:uid="{00000000-0005-0000-0000-00002D510000}"/>
    <cellStyle name="Note 5 4 2" xfId="21139" xr:uid="{00000000-0005-0000-0000-00002E510000}"/>
    <cellStyle name="Note 5 5" xfId="20508" xr:uid="{00000000-0005-0000-0000-00002F510000}"/>
    <cellStyle name="Note 5 6" xfId="21142" xr:uid="{00000000-0005-0000-0000-000030510000}"/>
    <cellStyle name="Note 6" xfId="20509" xr:uid="{00000000-0005-0000-0000-000031510000}"/>
    <cellStyle name="Note 6 2" xfId="20510" xr:uid="{00000000-0005-0000-0000-000032510000}"/>
    <cellStyle name="Note 6 2 2" xfId="20511" xr:uid="{00000000-0005-0000-0000-000033510000}"/>
    <cellStyle name="Note 6 2 3" xfId="21137" xr:uid="{00000000-0005-0000-0000-000034510000}"/>
    <cellStyle name="Note 6 3" xfId="20512" xr:uid="{00000000-0005-0000-0000-000035510000}"/>
    <cellStyle name="Note 6 4" xfId="20513" xr:uid="{00000000-0005-0000-0000-000036510000}"/>
    <cellStyle name="Note 6 5" xfId="21138" xr:uid="{00000000-0005-0000-0000-000037510000}"/>
    <cellStyle name="Note 7" xfId="20514" xr:uid="{00000000-0005-0000-0000-000038510000}"/>
    <cellStyle name="Note 7 2" xfId="21136" xr:uid="{00000000-0005-0000-0000-000039510000}"/>
    <cellStyle name="Note 8" xfId="20515" xr:uid="{00000000-0005-0000-0000-00003A510000}"/>
    <cellStyle name="Note 8 2" xfId="20516" xr:uid="{00000000-0005-0000-0000-00003B510000}"/>
    <cellStyle name="Note 8 2 2" xfId="21134" xr:uid="{00000000-0005-0000-0000-00003C510000}"/>
    <cellStyle name="Note 8 3" xfId="21135" xr:uid="{00000000-0005-0000-0000-00003D510000}"/>
    <cellStyle name="Note 9" xfId="20517" xr:uid="{00000000-0005-0000-0000-00003E510000}"/>
    <cellStyle name="Note 9 2" xfId="21133" xr:uid="{00000000-0005-0000-0000-00003F510000}"/>
    <cellStyle name="Ôèíàíñîâûé [0]_Ëèñò1" xfId="20518" xr:uid="{00000000-0005-0000-0000-000040510000}"/>
    <cellStyle name="Ôèíàíñîâûé_Ëèñò1" xfId="20519" xr:uid="{00000000-0005-0000-0000-000041510000}"/>
    <cellStyle name="Option" xfId="20520" xr:uid="{00000000-0005-0000-0000-000042510000}"/>
    <cellStyle name="Option 2" xfId="20521" xr:uid="{00000000-0005-0000-0000-000043510000}"/>
    <cellStyle name="Option 3" xfId="20522" xr:uid="{00000000-0005-0000-0000-000044510000}"/>
    <cellStyle name="Option 4" xfId="20523" xr:uid="{00000000-0005-0000-0000-000045510000}"/>
    <cellStyle name="optionalExposure" xfId="20524" xr:uid="{00000000-0005-0000-0000-000046510000}"/>
    <cellStyle name="optionalExposure 2" xfId="21132" xr:uid="{00000000-0005-0000-0000-000047510000}"/>
    <cellStyle name="OptionHeading" xfId="20525" xr:uid="{00000000-0005-0000-0000-000048510000}"/>
    <cellStyle name="OptionHeading 2" xfId="20526" xr:uid="{00000000-0005-0000-0000-000049510000}"/>
    <cellStyle name="OptionHeading 3" xfId="20527" xr:uid="{00000000-0005-0000-0000-00004A510000}"/>
    <cellStyle name="Output 2" xfId="20528" xr:uid="{00000000-0005-0000-0000-00004B510000}"/>
    <cellStyle name="Output 2 10" xfId="20529" xr:uid="{00000000-0005-0000-0000-00004C510000}"/>
    <cellStyle name="Output 2 10 2" xfId="20530" xr:uid="{00000000-0005-0000-0000-00004D510000}"/>
    <cellStyle name="Output 2 10 2 2" xfId="21130" xr:uid="{00000000-0005-0000-0000-00004E510000}"/>
    <cellStyle name="Output 2 10 3" xfId="20531" xr:uid="{00000000-0005-0000-0000-00004F510000}"/>
    <cellStyle name="Output 2 10 3 2" xfId="21129" xr:uid="{00000000-0005-0000-0000-000050510000}"/>
    <cellStyle name="Output 2 10 4" xfId="20532" xr:uid="{00000000-0005-0000-0000-000051510000}"/>
    <cellStyle name="Output 2 10 4 2" xfId="21128" xr:uid="{00000000-0005-0000-0000-000052510000}"/>
    <cellStyle name="Output 2 10 5" xfId="20533" xr:uid="{00000000-0005-0000-0000-000053510000}"/>
    <cellStyle name="Output 2 10 5 2" xfId="21127" xr:uid="{00000000-0005-0000-0000-000054510000}"/>
    <cellStyle name="Output 2 11" xfId="20534" xr:uid="{00000000-0005-0000-0000-000055510000}"/>
    <cellStyle name="Output 2 11 2" xfId="20535" xr:uid="{00000000-0005-0000-0000-000056510000}"/>
    <cellStyle name="Output 2 11 2 2" xfId="21125" xr:uid="{00000000-0005-0000-0000-000057510000}"/>
    <cellStyle name="Output 2 11 3" xfId="20536" xr:uid="{00000000-0005-0000-0000-000058510000}"/>
    <cellStyle name="Output 2 11 3 2" xfId="21124" xr:uid="{00000000-0005-0000-0000-000059510000}"/>
    <cellStyle name="Output 2 11 4" xfId="20537" xr:uid="{00000000-0005-0000-0000-00005A510000}"/>
    <cellStyle name="Output 2 11 4 2" xfId="21123" xr:uid="{00000000-0005-0000-0000-00005B510000}"/>
    <cellStyle name="Output 2 11 5" xfId="20538" xr:uid="{00000000-0005-0000-0000-00005C510000}"/>
    <cellStyle name="Output 2 11 5 2" xfId="21122" xr:uid="{00000000-0005-0000-0000-00005D510000}"/>
    <cellStyle name="Output 2 11 6" xfId="21126" xr:uid="{00000000-0005-0000-0000-00005E510000}"/>
    <cellStyle name="Output 2 12" xfId="20539" xr:uid="{00000000-0005-0000-0000-00005F510000}"/>
    <cellStyle name="Output 2 12 2" xfId="20540" xr:uid="{00000000-0005-0000-0000-000060510000}"/>
    <cellStyle name="Output 2 12 2 2" xfId="21120" xr:uid="{00000000-0005-0000-0000-000061510000}"/>
    <cellStyle name="Output 2 12 3" xfId="20541" xr:uid="{00000000-0005-0000-0000-000062510000}"/>
    <cellStyle name="Output 2 12 3 2" xfId="21119" xr:uid="{00000000-0005-0000-0000-000063510000}"/>
    <cellStyle name="Output 2 12 4" xfId="20542" xr:uid="{00000000-0005-0000-0000-000064510000}"/>
    <cellStyle name="Output 2 12 4 2" xfId="21118" xr:uid="{00000000-0005-0000-0000-000065510000}"/>
    <cellStyle name="Output 2 12 5" xfId="20543" xr:uid="{00000000-0005-0000-0000-000066510000}"/>
    <cellStyle name="Output 2 12 5 2" xfId="21117" xr:uid="{00000000-0005-0000-0000-000067510000}"/>
    <cellStyle name="Output 2 12 6" xfId="21121" xr:uid="{00000000-0005-0000-0000-000068510000}"/>
    <cellStyle name="Output 2 13" xfId="20544" xr:uid="{00000000-0005-0000-0000-000069510000}"/>
    <cellStyle name="Output 2 13 2" xfId="20545" xr:uid="{00000000-0005-0000-0000-00006A510000}"/>
    <cellStyle name="Output 2 13 2 2" xfId="21115" xr:uid="{00000000-0005-0000-0000-00006B510000}"/>
    <cellStyle name="Output 2 13 3" xfId="20546" xr:uid="{00000000-0005-0000-0000-00006C510000}"/>
    <cellStyle name="Output 2 13 3 2" xfId="21114" xr:uid="{00000000-0005-0000-0000-00006D510000}"/>
    <cellStyle name="Output 2 13 4" xfId="20547" xr:uid="{00000000-0005-0000-0000-00006E510000}"/>
    <cellStyle name="Output 2 13 4 2" xfId="21113" xr:uid="{00000000-0005-0000-0000-00006F510000}"/>
    <cellStyle name="Output 2 13 5" xfId="21116" xr:uid="{00000000-0005-0000-0000-000070510000}"/>
    <cellStyle name="Output 2 14" xfId="20548" xr:uid="{00000000-0005-0000-0000-000071510000}"/>
    <cellStyle name="Output 2 14 2" xfId="21112" xr:uid="{00000000-0005-0000-0000-000072510000}"/>
    <cellStyle name="Output 2 15" xfId="20549" xr:uid="{00000000-0005-0000-0000-000073510000}"/>
    <cellStyle name="Output 2 15 2" xfId="21111" xr:uid="{00000000-0005-0000-0000-000074510000}"/>
    <cellStyle name="Output 2 16" xfId="20550" xr:uid="{00000000-0005-0000-0000-000075510000}"/>
    <cellStyle name="Output 2 16 2" xfId="21110" xr:uid="{00000000-0005-0000-0000-000076510000}"/>
    <cellStyle name="Output 2 17" xfId="21131" xr:uid="{00000000-0005-0000-0000-000077510000}"/>
    <cellStyle name="Output 2 2" xfId="20551" xr:uid="{00000000-0005-0000-0000-000078510000}"/>
    <cellStyle name="Output 2 2 10" xfId="21109" xr:uid="{00000000-0005-0000-0000-000079510000}"/>
    <cellStyle name="Output 2 2 2" xfId="20552" xr:uid="{00000000-0005-0000-0000-00007A510000}"/>
    <cellStyle name="Output 2 2 2 2" xfId="20553" xr:uid="{00000000-0005-0000-0000-00007B510000}"/>
    <cellStyle name="Output 2 2 2 2 2" xfId="21107" xr:uid="{00000000-0005-0000-0000-00007C510000}"/>
    <cellStyle name="Output 2 2 2 3" xfId="20554" xr:uid="{00000000-0005-0000-0000-00007D510000}"/>
    <cellStyle name="Output 2 2 2 3 2" xfId="21106" xr:uid="{00000000-0005-0000-0000-00007E510000}"/>
    <cellStyle name="Output 2 2 2 4" xfId="20555" xr:uid="{00000000-0005-0000-0000-00007F510000}"/>
    <cellStyle name="Output 2 2 2 4 2" xfId="21105" xr:uid="{00000000-0005-0000-0000-000080510000}"/>
    <cellStyle name="Output 2 2 2 5" xfId="21108" xr:uid="{00000000-0005-0000-0000-000081510000}"/>
    <cellStyle name="Output 2 2 3" xfId="20556" xr:uid="{00000000-0005-0000-0000-000082510000}"/>
    <cellStyle name="Output 2 2 3 2" xfId="20557" xr:uid="{00000000-0005-0000-0000-000083510000}"/>
    <cellStyle name="Output 2 2 3 2 2" xfId="21103" xr:uid="{00000000-0005-0000-0000-000084510000}"/>
    <cellStyle name="Output 2 2 3 3" xfId="20558" xr:uid="{00000000-0005-0000-0000-000085510000}"/>
    <cellStyle name="Output 2 2 3 3 2" xfId="21102" xr:uid="{00000000-0005-0000-0000-000086510000}"/>
    <cellStyle name="Output 2 2 3 4" xfId="20559" xr:uid="{00000000-0005-0000-0000-000087510000}"/>
    <cellStyle name="Output 2 2 3 4 2" xfId="21101" xr:uid="{00000000-0005-0000-0000-000088510000}"/>
    <cellStyle name="Output 2 2 3 5" xfId="21104" xr:uid="{00000000-0005-0000-0000-000089510000}"/>
    <cellStyle name="Output 2 2 4" xfId="20560" xr:uid="{00000000-0005-0000-0000-00008A510000}"/>
    <cellStyle name="Output 2 2 4 2" xfId="20561" xr:uid="{00000000-0005-0000-0000-00008B510000}"/>
    <cellStyle name="Output 2 2 4 2 2" xfId="21099" xr:uid="{00000000-0005-0000-0000-00008C510000}"/>
    <cellStyle name="Output 2 2 4 3" xfId="20562" xr:uid="{00000000-0005-0000-0000-00008D510000}"/>
    <cellStyle name="Output 2 2 4 3 2" xfId="21098" xr:uid="{00000000-0005-0000-0000-00008E510000}"/>
    <cellStyle name="Output 2 2 4 4" xfId="20563" xr:uid="{00000000-0005-0000-0000-00008F510000}"/>
    <cellStyle name="Output 2 2 4 4 2" xfId="21097" xr:uid="{00000000-0005-0000-0000-000090510000}"/>
    <cellStyle name="Output 2 2 4 5" xfId="21100" xr:uid="{00000000-0005-0000-0000-000091510000}"/>
    <cellStyle name="Output 2 2 5" xfId="20564" xr:uid="{00000000-0005-0000-0000-000092510000}"/>
    <cellStyle name="Output 2 2 5 2" xfId="20565" xr:uid="{00000000-0005-0000-0000-000093510000}"/>
    <cellStyle name="Output 2 2 5 2 2" xfId="21095" xr:uid="{00000000-0005-0000-0000-000094510000}"/>
    <cellStyle name="Output 2 2 5 3" xfId="20566" xr:uid="{00000000-0005-0000-0000-000095510000}"/>
    <cellStyle name="Output 2 2 5 3 2" xfId="21094" xr:uid="{00000000-0005-0000-0000-000096510000}"/>
    <cellStyle name="Output 2 2 5 4" xfId="20567" xr:uid="{00000000-0005-0000-0000-000097510000}"/>
    <cellStyle name="Output 2 2 5 4 2" xfId="21093" xr:uid="{00000000-0005-0000-0000-000098510000}"/>
    <cellStyle name="Output 2 2 5 5" xfId="21096" xr:uid="{00000000-0005-0000-0000-000099510000}"/>
    <cellStyle name="Output 2 2 6" xfId="20568" xr:uid="{00000000-0005-0000-0000-00009A510000}"/>
    <cellStyle name="Output 2 2 6 2" xfId="21092" xr:uid="{00000000-0005-0000-0000-00009B510000}"/>
    <cellStyle name="Output 2 2 7" xfId="20569" xr:uid="{00000000-0005-0000-0000-00009C510000}"/>
    <cellStyle name="Output 2 2 7 2" xfId="21091" xr:uid="{00000000-0005-0000-0000-00009D510000}"/>
    <cellStyle name="Output 2 2 8" xfId="20570" xr:uid="{00000000-0005-0000-0000-00009E510000}"/>
    <cellStyle name="Output 2 2 8 2" xfId="21090" xr:uid="{00000000-0005-0000-0000-00009F510000}"/>
    <cellStyle name="Output 2 2 9" xfId="20571" xr:uid="{00000000-0005-0000-0000-0000A0510000}"/>
    <cellStyle name="Output 2 2 9 2" xfId="21089" xr:uid="{00000000-0005-0000-0000-0000A1510000}"/>
    <cellStyle name="Output 2 3" xfId="20572" xr:uid="{00000000-0005-0000-0000-0000A2510000}"/>
    <cellStyle name="Output 2 3 2" xfId="20573" xr:uid="{00000000-0005-0000-0000-0000A3510000}"/>
    <cellStyle name="Output 2 3 2 2" xfId="21088" xr:uid="{00000000-0005-0000-0000-0000A4510000}"/>
    <cellStyle name="Output 2 3 3" xfId="20574" xr:uid="{00000000-0005-0000-0000-0000A5510000}"/>
    <cellStyle name="Output 2 3 3 2" xfId="21087" xr:uid="{00000000-0005-0000-0000-0000A6510000}"/>
    <cellStyle name="Output 2 3 4" xfId="20575" xr:uid="{00000000-0005-0000-0000-0000A7510000}"/>
    <cellStyle name="Output 2 3 4 2" xfId="21086" xr:uid="{00000000-0005-0000-0000-0000A8510000}"/>
    <cellStyle name="Output 2 3 5" xfId="20576" xr:uid="{00000000-0005-0000-0000-0000A9510000}"/>
    <cellStyle name="Output 2 3 5 2" xfId="21085" xr:uid="{00000000-0005-0000-0000-0000AA510000}"/>
    <cellStyle name="Output 2 4" xfId="20577" xr:uid="{00000000-0005-0000-0000-0000AB510000}"/>
    <cellStyle name="Output 2 4 2" xfId="20578" xr:uid="{00000000-0005-0000-0000-0000AC510000}"/>
    <cellStyle name="Output 2 4 2 2" xfId="21084" xr:uid="{00000000-0005-0000-0000-0000AD510000}"/>
    <cellStyle name="Output 2 4 3" xfId="20579" xr:uid="{00000000-0005-0000-0000-0000AE510000}"/>
    <cellStyle name="Output 2 4 3 2" xfId="21083" xr:uid="{00000000-0005-0000-0000-0000AF510000}"/>
    <cellStyle name="Output 2 4 4" xfId="20580" xr:uid="{00000000-0005-0000-0000-0000B0510000}"/>
    <cellStyle name="Output 2 4 4 2" xfId="21082" xr:uid="{00000000-0005-0000-0000-0000B1510000}"/>
    <cellStyle name="Output 2 4 5" xfId="20581" xr:uid="{00000000-0005-0000-0000-0000B2510000}"/>
    <cellStyle name="Output 2 4 5 2" xfId="21081" xr:uid="{00000000-0005-0000-0000-0000B3510000}"/>
    <cellStyle name="Output 2 5" xfId="20582" xr:uid="{00000000-0005-0000-0000-0000B4510000}"/>
    <cellStyle name="Output 2 5 2" xfId="20583" xr:uid="{00000000-0005-0000-0000-0000B5510000}"/>
    <cellStyle name="Output 2 5 2 2" xfId="21080" xr:uid="{00000000-0005-0000-0000-0000B6510000}"/>
    <cellStyle name="Output 2 5 3" xfId="20584" xr:uid="{00000000-0005-0000-0000-0000B7510000}"/>
    <cellStyle name="Output 2 5 3 2" xfId="21079" xr:uid="{00000000-0005-0000-0000-0000B8510000}"/>
    <cellStyle name="Output 2 5 4" xfId="20585" xr:uid="{00000000-0005-0000-0000-0000B9510000}"/>
    <cellStyle name="Output 2 5 4 2" xfId="21078" xr:uid="{00000000-0005-0000-0000-0000BA510000}"/>
    <cellStyle name="Output 2 5 5" xfId="20586" xr:uid="{00000000-0005-0000-0000-0000BB510000}"/>
    <cellStyle name="Output 2 5 5 2" xfId="21077" xr:uid="{00000000-0005-0000-0000-0000BC510000}"/>
    <cellStyle name="Output 2 6" xfId="20587" xr:uid="{00000000-0005-0000-0000-0000BD510000}"/>
    <cellStyle name="Output 2 6 2" xfId="20588" xr:uid="{00000000-0005-0000-0000-0000BE510000}"/>
    <cellStyle name="Output 2 6 2 2" xfId="21076" xr:uid="{00000000-0005-0000-0000-0000BF510000}"/>
    <cellStyle name="Output 2 6 3" xfId="20589" xr:uid="{00000000-0005-0000-0000-0000C0510000}"/>
    <cellStyle name="Output 2 6 3 2" xfId="21075" xr:uid="{00000000-0005-0000-0000-0000C1510000}"/>
    <cellStyle name="Output 2 6 4" xfId="20590" xr:uid="{00000000-0005-0000-0000-0000C2510000}"/>
    <cellStyle name="Output 2 6 4 2" xfId="21074" xr:uid="{00000000-0005-0000-0000-0000C3510000}"/>
    <cellStyle name="Output 2 6 5" xfId="20591" xr:uid="{00000000-0005-0000-0000-0000C4510000}"/>
    <cellStyle name="Output 2 6 5 2" xfId="21073" xr:uid="{00000000-0005-0000-0000-0000C5510000}"/>
    <cellStyle name="Output 2 7" xfId="20592" xr:uid="{00000000-0005-0000-0000-0000C6510000}"/>
    <cellStyle name="Output 2 7 2" xfId="20593" xr:uid="{00000000-0005-0000-0000-0000C7510000}"/>
    <cellStyle name="Output 2 7 2 2" xfId="21072" xr:uid="{00000000-0005-0000-0000-0000C8510000}"/>
    <cellStyle name="Output 2 7 3" xfId="20594" xr:uid="{00000000-0005-0000-0000-0000C9510000}"/>
    <cellStyle name="Output 2 7 3 2" xfId="21071" xr:uid="{00000000-0005-0000-0000-0000CA510000}"/>
    <cellStyle name="Output 2 7 4" xfId="20595" xr:uid="{00000000-0005-0000-0000-0000CB510000}"/>
    <cellStyle name="Output 2 7 4 2" xfId="21070" xr:uid="{00000000-0005-0000-0000-0000CC510000}"/>
    <cellStyle name="Output 2 7 5" xfId="20596" xr:uid="{00000000-0005-0000-0000-0000CD510000}"/>
    <cellStyle name="Output 2 7 5 2" xfId="21069" xr:uid="{00000000-0005-0000-0000-0000CE510000}"/>
    <cellStyle name="Output 2 8" xfId="20597" xr:uid="{00000000-0005-0000-0000-0000CF510000}"/>
    <cellStyle name="Output 2 8 2" xfId="20598" xr:uid="{00000000-0005-0000-0000-0000D0510000}"/>
    <cellStyle name="Output 2 8 2 2" xfId="21068" xr:uid="{00000000-0005-0000-0000-0000D1510000}"/>
    <cellStyle name="Output 2 8 3" xfId="20599" xr:uid="{00000000-0005-0000-0000-0000D2510000}"/>
    <cellStyle name="Output 2 8 3 2" xfId="21067" xr:uid="{00000000-0005-0000-0000-0000D3510000}"/>
    <cellStyle name="Output 2 8 4" xfId="20600" xr:uid="{00000000-0005-0000-0000-0000D4510000}"/>
    <cellStyle name="Output 2 8 4 2" xfId="21066" xr:uid="{00000000-0005-0000-0000-0000D5510000}"/>
    <cellStyle name="Output 2 8 5" xfId="20601" xr:uid="{00000000-0005-0000-0000-0000D6510000}"/>
    <cellStyle name="Output 2 8 5 2" xfId="21065" xr:uid="{00000000-0005-0000-0000-0000D7510000}"/>
    <cellStyle name="Output 2 9" xfId="20602" xr:uid="{00000000-0005-0000-0000-0000D8510000}"/>
    <cellStyle name="Output 2 9 2" xfId="20603" xr:uid="{00000000-0005-0000-0000-0000D9510000}"/>
    <cellStyle name="Output 2 9 2 2" xfId="21064" xr:uid="{00000000-0005-0000-0000-0000DA510000}"/>
    <cellStyle name="Output 2 9 3" xfId="20604" xr:uid="{00000000-0005-0000-0000-0000DB510000}"/>
    <cellStyle name="Output 2 9 3 2" xfId="21063" xr:uid="{00000000-0005-0000-0000-0000DC510000}"/>
    <cellStyle name="Output 2 9 4" xfId="20605" xr:uid="{00000000-0005-0000-0000-0000DD510000}"/>
    <cellStyle name="Output 2 9 4 2" xfId="21062" xr:uid="{00000000-0005-0000-0000-0000DE510000}"/>
    <cellStyle name="Output 2 9 5" xfId="20606" xr:uid="{00000000-0005-0000-0000-0000DF510000}"/>
    <cellStyle name="Output 2 9 5 2" xfId="21061" xr:uid="{00000000-0005-0000-0000-0000E0510000}"/>
    <cellStyle name="Output 3" xfId="20607" xr:uid="{00000000-0005-0000-0000-0000E1510000}"/>
    <cellStyle name="Output 3 2" xfId="20608" xr:uid="{00000000-0005-0000-0000-0000E2510000}"/>
    <cellStyle name="Output 3 2 2" xfId="21059" xr:uid="{00000000-0005-0000-0000-0000E3510000}"/>
    <cellStyle name="Output 3 3" xfId="20609" xr:uid="{00000000-0005-0000-0000-0000E4510000}"/>
    <cellStyle name="Output 3 3 2" xfId="21058" xr:uid="{00000000-0005-0000-0000-0000E5510000}"/>
    <cellStyle name="Output 3 4" xfId="21060" xr:uid="{00000000-0005-0000-0000-0000E6510000}"/>
    <cellStyle name="Output 4" xfId="20610" xr:uid="{00000000-0005-0000-0000-0000E7510000}"/>
    <cellStyle name="Output 4 2" xfId="20611" xr:uid="{00000000-0005-0000-0000-0000E8510000}"/>
    <cellStyle name="Output 4 2 2" xfId="21056" xr:uid="{00000000-0005-0000-0000-0000E9510000}"/>
    <cellStyle name="Output 4 3" xfId="20612" xr:uid="{00000000-0005-0000-0000-0000EA510000}"/>
    <cellStyle name="Output 4 3 2" xfId="21055" xr:uid="{00000000-0005-0000-0000-0000EB510000}"/>
    <cellStyle name="Output 4 4" xfId="21057" xr:uid="{00000000-0005-0000-0000-0000EC510000}"/>
    <cellStyle name="Output 5" xfId="20613" xr:uid="{00000000-0005-0000-0000-0000ED510000}"/>
    <cellStyle name="Output 5 2" xfId="20614" xr:uid="{00000000-0005-0000-0000-0000EE510000}"/>
    <cellStyle name="Output 5 2 2" xfId="21053" xr:uid="{00000000-0005-0000-0000-0000EF510000}"/>
    <cellStyle name="Output 5 3" xfId="20615" xr:uid="{00000000-0005-0000-0000-0000F0510000}"/>
    <cellStyle name="Output 5 3 2" xfId="21052" xr:uid="{00000000-0005-0000-0000-0000F1510000}"/>
    <cellStyle name="Output 5 4" xfId="21054" xr:uid="{00000000-0005-0000-0000-0000F2510000}"/>
    <cellStyle name="Output 6" xfId="20616" xr:uid="{00000000-0005-0000-0000-0000F3510000}"/>
    <cellStyle name="Output 6 2" xfId="20617" xr:uid="{00000000-0005-0000-0000-0000F4510000}"/>
    <cellStyle name="Output 6 2 2" xfId="21050" xr:uid="{00000000-0005-0000-0000-0000F5510000}"/>
    <cellStyle name="Output 6 3" xfId="20618" xr:uid="{00000000-0005-0000-0000-0000F6510000}"/>
    <cellStyle name="Output 6 3 2" xfId="21049" xr:uid="{00000000-0005-0000-0000-0000F7510000}"/>
    <cellStyle name="Output 6 4" xfId="21051" xr:uid="{00000000-0005-0000-0000-0000F8510000}"/>
    <cellStyle name="Output 7" xfId="20619" xr:uid="{00000000-0005-0000-0000-0000F9510000}"/>
    <cellStyle name="Output 7 2" xfId="21048" xr:uid="{00000000-0005-0000-0000-0000FA510000}"/>
    <cellStyle name="Percen - Style1" xfId="20620" xr:uid="{00000000-0005-0000-0000-0000FB510000}"/>
    <cellStyle name="Percent" xfId="20961" builtinId="5"/>
    <cellStyle name="Percent [0]" xfId="20621" xr:uid="{00000000-0005-0000-0000-0000FD510000}"/>
    <cellStyle name="Percent [00]" xfId="20622" xr:uid="{00000000-0005-0000-0000-0000FE510000}"/>
    <cellStyle name="Percent 10" xfId="20623" xr:uid="{00000000-0005-0000-0000-0000FF510000}"/>
    <cellStyle name="Percent 10 2" xfId="20624" xr:uid="{00000000-0005-0000-0000-000000520000}"/>
    <cellStyle name="Percent 10 2 2" xfId="20625" xr:uid="{00000000-0005-0000-0000-000001520000}"/>
    <cellStyle name="Percent 10 3" xfId="20626" xr:uid="{00000000-0005-0000-0000-000002520000}"/>
    <cellStyle name="Percent 10 4" xfId="20627" xr:uid="{00000000-0005-0000-0000-000003520000}"/>
    <cellStyle name="Percent 11" xfId="20628" xr:uid="{00000000-0005-0000-0000-000004520000}"/>
    <cellStyle name="Percent 11 2" xfId="20629" xr:uid="{00000000-0005-0000-0000-000005520000}"/>
    <cellStyle name="Percent 12" xfId="20630" xr:uid="{00000000-0005-0000-0000-000006520000}"/>
    <cellStyle name="Percent 12 2" xfId="20631" xr:uid="{00000000-0005-0000-0000-000007520000}"/>
    <cellStyle name="Percent 13" xfId="20632" xr:uid="{00000000-0005-0000-0000-000008520000}"/>
    <cellStyle name="Percent 13 2" xfId="20633" xr:uid="{00000000-0005-0000-0000-000009520000}"/>
    <cellStyle name="Percent 14" xfId="20634" xr:uid="{00000000-0005-0000-0000-00000A520000}"/>
    <cellStyle name="Percent 15" xfId="20635" xr:uid="{00000000-0005-0000-0000-00000B520000}"/>
    <cellStyle name="Percent 15 2" xfId="20636" xr:uid="{00000000-0005-0000-0000-00000C520000}"/>
    <cellStyle name="Percent 16" xfId="20637" xr:uid="{00000000-0005-0000-0000-00000D520000}"/>
    <cellStyle name="Percent 17" xfId="20638" xr:uid="{00000000-0005-0000-0000-00000E520000}"/>
    <cellStyle name="Percent 18" xfId="20639" xr:uid="{00000000-0005-0000-0000-00000F520000}"/>
    <cellStyle name="Percent 19" xfId="20640" xr:uid="{00000000-0005-0000-0000-000010520000}"/>
    <cellStyle name="Percent 2" xfId="6" xr:uid="{00000000-0005-0000-0000-000011520000}"/>
    <cellStyle name="Percent 2 2" xfId="20641" xr:uid="{00000000-0005-0000-0000-000012520000}"/>
    <cellStyle name="Percent 2 2 2" xfId="20642" xr:uid="{00000000-0005-0000-0000-000013520000}"/>
    <cellStyle name="Percent 2 2 3" xfId="20643" xr:uid="{00000000-0005-0000-0000-000014520000}"/>
    <cellStyle name="Percent 2 2 4" xfId="20644" xr:uid="{00000000-0005-0000-0000-000015520000}"/>
    <cellStyle name="Percent 2 2 4 2" xfId="20645" xr:uid="{00000000-0005-0000-0000-000016520000}"/>
    <cellStyle name="Percent 2 2 4 2 2" xfId="20646" xr:uid="{00000000-0005-0000-0000-000017520000}"/>
    <cellStyle name="Percent 2 2 4 2 2 2" xfId="20647" xr:uid="{00000000-0005-0000-0000-000018520000}"/>
    <cellStyle name="Percent 2 2 4 2 2 3" xfId="20648" xr:uid="{00000000-0005-0000-0000-000019520000}"/>
    <cellStyle name="Percent 2 2 4 2 2 4" xfId="20649" xr:uid="{00000000-0005-0000-0000-00001A520000}"/>
    <cellStyle name="Percent 2 2 4 2 3" xfId="20650" xr:uid="{00000000-0005-0000-0000-00001B520000}"/>
    <cellStyle name="Percent 2 2 4 2 4" xfId="20651" xr:uid="{00000000-0005-0000-0000-00001C520000}"/>
    <cellStyle name="Percent 2 2 4 2 5" xfId="20652" xr:uid="{00000000-0005-0000-0000-00001D520000}"/>
    <cellStyle name="Percent 2 2 4 3" xfId="20653" xr:uid="{00000000-0005-0000-0000-00001E520000}"/>
    <cellStyle name="Percent 2 2 4 3 2" xfId="20654" xr:uid="{00000000-0005-0000-0000-00001F520000}"/>
    <cellStyle name="Percent 2 2 4 3 3" xfId="20655" xr:uid="{00000000-0005-0000-0000-000020520000}"/>
    <cellStyle name="Percent 2 2 4 3 4" xfId="20656" xr:uid="{00000000-0005-0000-0000-000021520000}"/>
    <cellStyle name="Percent 2 2 4 4" xfId="20657" xr:uid="{00000000-0005-0000-0000-000022520000}"/>
    <cellStyle name="Percent 2 2 4 5" xfId="20658" xr:uid="{00000000-0005-0000-0000-000023520000}"/>
    <cellStyle name="Percent 2 2 4 6" xfId="20659" xr:uid="{00000000-0005-0000-0000-000024520000}"/>
    <cellStyle name="Percent 2 2 5" xfId="20660" xr:uid="{00000000-0005-0000-0000-000025520000}"/>
    <cellStyle name="Percent 2 3" xfId="20661" xr:uid="{00000000-0005-0000-0000-000026520000}"/>
    <cellStyle name="Percent 2 4" xfId="20662" xr:uid="{00000000-0005-0000-0000-000027520000}"/>
    <cellStyle name="Percent 2 5" xfId="20663" xr:uid="{00000000-0005-0000-0000-000028520000}"/>
    <cellStyle name="Percent 2 6" xfId="20664" xr:uid="{00000000-0005-0000-0000-000029520000}"/>
    <cellStyle name="Percent 2 7" xfId="20665" xr:uid="{00000000-0005-0000-0000-00002A520000}"/>
    <cellStyle name="Percent 2 8" xfId="20666" xr:uid="{00000000-0005-0000-0000-00002B520000}"/>
    <cellStyle name="Percent 2 8 2" xfId="20667" xr:uid="{00000000-0005-0000-0000-00002C520000}"/>
    <cellStyle name="Percent 2 9" xfId="20668" xr:uid="{00000000-0005-0000-0000-00002D520000}"/>
    <cellStyle name="Percent 2 9 2" xfId="20669" xr:uid="{00000000-0005-0000-0000-00002E520000}"/>
    <cellStyle name="Percent 2 9 2 2" xfId="20670" xr:uid="{00000000-0005-0000-0000-00002F520000}"/>
    <cellStyle name="Percent 2 9 2 2 2" xfId="20671" xr:uid="{00000000-0005-0000-0000-000030520000}"/>
    <cellStyle name="Percent 2 9 2 2 3" xfId="20672" xr:uid="{00000000-0005-0000-0000-000031520000}"/>
    <cellStyle name="Percent 2 9 2 2 4" xfId="20673" xr:uid="{00000000-0005-0000-0000-000032520000}"/>
    <cellStyle name="Percent 2 9 2 3" xfId="20674" xr:uid="{00000000-0005-0000-0000-000033520000}"/>
    <cellStyle name="Percent 2 9 2 4" xfId="20675" xr:uid="{00000000-0005-0000-0000-000034520000}"/>
    <cellStyle name="Percent 2 9 2 5" xfId="20676" xr:uid="{00000000-0005-0000-0000-000035520000}"/>
    <cellStyle name="Percent 2 9 3" xfId="20677" xr:uid="{00000000-0005-0000-0000-000036520000}"/>
    <cellStyle name="Percent 2 9 3 2" xfId="20678" xr:uid="{00000000-0005-0000-0000-000037520000}"/>
    <cellStyle name="Percent 2 9 3 3" xfId="20679" xr:uid="{00000000-0005-0000-0000-000038520000}"/>
    <cellStyle name="Percent 2 9 3 4" xfId="20680" xr:uid="{00000000-0005-0000-0000-000039520000}"/>
    <cellStyle name="Percent 2 9 4" xfId="20681" xr:uid="{00000000-0005-0000-0000-00003A520000}"/>
    <cellStyle name="Percent 2 9 5" xfId="20682" xr:uid="{00000000-0005-0000-0000-00003B520000}"/>
    <cellStyle name="Percent 2 9 6" xfId="20683" xr:uid="{00000000-0005-0000-0000-00003C520000}"/>
    <cellStyle name="Percent 20" xfId="20684" xr:uid="{00000000-0005-0000-0000-00003D520000}"/>
    <cellStyle name="Percent 21" xfId="20685" xr:uid="{00000000-0005-0000-0000-00003E520000}"/>
    <cellStyle name="Percent 21 2" xfId="20686" xr:uid="{00000000-0005-0000-0000-00003F520000}"/>
    <cellStyle name="Percent 21 3" xfId="20687" xr:uid="{00000000-0005-0000-0000-000040520000}"/>
    <cellStyle name="Percent 21 4" xfId="20688" xr:uid="{00000000-0005-0000-0000-000041520000}"/>
    <cellStyle name="Percent 3" xfId="14" xr:uid="{00000000-0005-0000-0000-000042520000}"/>
    <cellStyle name="Percent 3 2" xfId="20689" xr:uid="{00000000-0005-0000-0000-000043520000}"/>
    <cellStyle name="Percent 3 2 2" xfId="20690" xr:uid="{00000000-0005-0000-0000-000044520000}"/>
    <cellStyle name="Percent 3 2 2 2" xfId="20691" xr:uid="{00000000-0005-0000-0000-000045520000}"/>
    <cellStyle name="Percent 3 2 2 3" xfId="20692" xr:uid="{00000000-0005-0000-0000-000046520000}"/>
    <cellStyle name="Percent 3 2 3" xfId="20693" xr:uid="{00000000-0005-0000-0000-000047520000}"/>
    <cellStyle name="Percent 3 2 4" xfId="20694" xr:uid="{00000000-0005-0000-0000-000048520000}"/>
    <cellStyle name="Percent 3 3" xfId="20695" xr:uid="{00000000-0005-0000-0000-000049520000}"/>
    <cellStyle name="Percent 3 3 2" xfId="20696" xr:uid="{00000000-0005-0000-0000-00004A520000}"/>
    <cellStyle name="Percent 3 4" xfId="20697" xr:uid="{00000000-0005-0000-0000-00004B520000}"/>
    <cellStyle name="Percent 3 4 2" xfId="20698" xr:uid="{00000000-0005-0000-0000-00004C520000}"/>
    <cellStyle name="Percent 3 4 3" xfId="20699" xr:uid="{00000000-0005-0000-0000-00004D520000}"/>
    <cellStyle name="Percent 4" xfId="20700" xr:uid="{00000000-0005-0000-0000-00004E520000}"/>
    <cellStyle name="Percent 4 2" xfId="20701" xr:uid="{00000000-0005-0000-0000-00004F520000}"/>
    <cellStyle name="Percent 4 2 2" xfId="20702" xr:uid="{00000000-0005-0000-0000-000050520000}"/>
    <cellStyle name="Percent 4 2 2 2" xfId="20703" xr:uid="{00000000-0005-0000-0000-000051520000}"/>
    <cellStyle name="Percent 4 3" xfId="20704" xr:uid="{00000000-0005-0000-0000-000052520000}"/>
    <cellStyle name="Percent 4 3 2" xfId="20705" xr:uid="{00000000-0005-0000-0000-000053520000}"/>
    <cellStyle name="Percent 4 4" xfId="20706" xr:uid="{00000000-0005-0000-0000-000054520000}"/>
    <cellStyle name="Percent 5" xfId="20707" xr:uid="{00000000-0005-0000-0000-000055520000}"/>
    <cellStyle name="Percent 5 2" xfId="20708" xr:uid="{00000000-0005-0000-0000-000056520000}"/>
    <cellStyle name="Percent 5 2 2" xfId="20709" xr:uid="{00000000-0005-0000-0000-000057520000}"/>
    <cellStyle name="Percent 5 2 2 2" xfId="20710" xr:uid="{00000000-0005-0000-0000-000058520000}"/>
    <cellStyle name="Percent 5 2 3" xfId="20711" xr:uid="{00000000-0005-0000-0000-000059520000}"/>
    <cellStyle name="Percent 5 2 4" xfId="20712" xr:uid="{00000000-0005-0000-0000-00005A520000}"/>
    <cellStyle name="Percent 5 2 4 2" xfId="20713" xr:uid="{00000000-0005-0000-0000-00005B520000}"/>
    <cellStyle name="Percent 5 2 4 2 2" xfId="20714" xr:uid="{00000000-0005-0000-0000-00005C520000}"/>
    <cellStyle name="Percent 5 2 4 2 3" xfId="20715" xr:uid="{00000000-0005-0000-0000-00005D520000}"/>
    <cellStyle name="Percent 5 2 4 2 4" xfId="20716" xr:uid="{00000000-0005-0000-0000-00005E520000}"/>
    <cellStyle name="Percent 5 2 4 3" xfId="20717" xr:uid="{00000000-0005-0000-0000-00005F520000}"/>
    <cellStyle name="Percent 5 2 4 4" xfId="20718" xr:uid="{00000000-0005-0000-0000-000060520000}"/>
    <cellStyle name="Percent 5 2 4 5" xfId="20719" xr:uid="{00000000-0005-0000-0000-000061520000}"/>
    <cellStyle name="Percent 5 2 5" xfId="20720" xr:uid="{00000000-0005-0000-0000-000062520000}"/>
    <cellStyle name="Percent 5 2 5 2" xfId="20721" xr:uid="{00000000-0005-0000-0000-000063520000}"/>
    <cellStyle name="Percent 5 2 5 3" xfId="20722" xr:uid="{00000000-0005-0000-0000-000064520000}"/>
    <cellStyle name="Percent 5 2 5 4" xfId="20723" xr:uid="{00000000-0005-0000-0000-000065520000}"/>
    <cellStyle name="Percent 5 2 6" xfId="20724" xr:uid="{00000000-0005-0000-0000-000066520000}"/>
    <cellStyle name="Percent 5 2 7" xfId="20725" xr:uid="{00000000-0005-0000-0000-000067520000}"/>
    <cellStyle name="Percent 5 2 8" xfId="20726" xr:uid="{00000000-0005-0000-0000-000068520000}"/>
    <cellStyle name="Percent 5 3" xfId="20727" xr:uid="{00000000-0005-0000-0000-000069520000}"/>
    <cellStyle name="Percent 5 3 2" xfId="20728" xr:uid="{00000000-0005-0000-0000-00006A520000}"/>
    <cellStyle name="Percent 5 4" xfId="20729" xr:uid="{00000000-0005-0000-0000-00006B520000}"/>
    <cellStyle name="Percent 5 4 2" xfId="20730" xr:uid="{00000000-0005-0000-0000-00006C520000}"/>
    <cellStyle name="Percent 5 4 2 2" xfId="20731" xr:uid="{00000000-0005-0000-0000-00006D520000}"/>
    <cellStyle name="Percent 5 4 2 3" xfId="20732" xr:uid="{00000000-0005-0000-0000-00006E520000}"/>
    <cellStyle name="Percent 5 4 2 4" xfId="20733" xr:uid="{00000000-0005-0000-0000-00006F520000}"/>
    <cellStyle name="Percent 5 4 3" xfId="20734" xr:uid="{00000000-0005-0000-0000-000070520000}"/>
    <cellStyle name="Percent 5 4 4" xfId="20735" xr:uid="{00000000-0005-0000-0000-000071520000}"/>
    <cellStyle name="Percent 5 4 5" xfId="20736" xr:uid="{00000000-0005-0000-0000-000072520000}"/>
    <cellStyle name="Percent 5 5" xfId="20737" xr:uid="{00000000-0005-0000-0000-000073520000}"/>
    <cellStyle name="Percent 5 5 2" xfId="20738" xr:uid="{00000000-0005-0000-0000-000074520000}"/>
    <cellStyle name="Percent 5 5 3" xfId="20739" xr:uid="{00000000-0005-0000-0000-000075520000}"/>
    <cellStyle name="Percent 5 5 4" xfId="20740" xr:uid="{00000000-0005-0000-0000-000076520000}"/>
    <cellStyle name="Percent 5 6" xfId="20741" xr:uid="{00000000-0005-0000-0000-000077520000}"/>
    <cellStyle name="Percent 5 7" xfId="20742" xr:uid="{00000000-0005-0000-0000-000078520000}"/>
    <cellStyle name="Percent 5 8" xfId="20743" xr:uid="{00000000-0005-0000-0000-000079520000}"/>
    <cellStyle name="Percent 6" xfId="20744" xr:uid="{00000000-0005-0000-0000-00007A520000}"/>
    <cellStyle name="Percent 6 2" xfId="20745" xr:uid="{00000000-0005-0000-0000-00007B520000}"/>
    <cellStyle name="Percent 6 2 2" xfId="20746" xr:uid="{00000000-0005-0000-0000-00007C520000}"/>
    <cellStyle name="Percent 6 3" xfId="20747" xr:uid="{00000000-0005-0000-0000-00007D520000}"/>
    <cellStyle name="Percent 6 3 2" xfId="20748" xr:uid="{00000000-0005-0000-0000-00007E520000}"/>
    <cellStyle name="Percent 7" xfId="20749" xr:uid="{00000000-0005-0000-0000-00007F520000}"/>
    <cellStyle name="Percent 7 2" xfId="20750" xr:uid="{00000000-0005-0000-0000-000080520000}"/>
    <cellStyle name="Percent 7 2 2" xfId="20751" xr:uid="{00000000-0005-0000-0000-000081520000}"/>
    <cellStyle name="Percent 7 3" xfId="20752" xr:uid="{00000000-0005-0000-0000-000082520000}"/>
    <cellStyle name="Percent 8" xfId="20753" xr:uid="{00000000-0005-0000-0000-000083520000}"/>
    <cellStyle name="Percent 8 10" xfId="20754" xr:uid="{00000000-0005-0000-0000-000084520000}"/>
    <cellStyle name="Percent 8 11" xfId="20755" xr:uid="{00000000-0005-0000-0000-000085520000}"/>
    <cellStyle name="Percent 8 12" xfId="20756" xr:uid="{00000000-0005-0000-0000-000086520000}"/>
    <cellStyle name="Percent 8 2" xfId="20757" xr:uid="{00000000-0005-0000-0000-000087520000}"/>
    <cellStyle name="Percent 8 3" xfId="20758" xr:uid="{00000000-0005-0000-0000-000088520000}"/>
    <cellStyle name="Percent 8 4" xfId="20759" xr:uid="{00000000-0005-0000-0000-000089520000}"/>
    <cellStyle name="Percent 8 5" xfId="20760" xr:uid="{00000000-0005-0000-0000-00008A520000}"/>
    <cellStyle name="Percent 8 6" xfId="20761" xr:uid="{00000000-0005-0000-0000-00008B520000}"/>
    <cellStyle name="Percent 8 7" xfId="20762" xr:uid="{00000000-0005-0000-0000-00008C520000}"/>
    <cellStyle name="Percent 8 8" xfId="20763" xr:uid="{00000000-0005-0000-0000-00008D520000}"/>
    <cellStyle name="Percent 8 9" xfId="20764" xr:uid="{00000000-0005-0000-0000-00008E520000}"/>
    <cellStyle name="Percent 9" xfId="20765" xr:uid="{00000000-0005-0000-0000-00008F520000}"/>
    <cellStyle name="Percent 9 10" xfId="20766" xr:uid="{00000000-0005-0000-0000-000090520000}"/>
    <cellStyle name="Percent 9 11" xfId="20767" xr:uid="{00000000-0005-0000-0000-000091520000}"/>
    <cellStyle name="Percent 9 2" xfId="20768" xr:uid="{00000000-0005-0000-0000-000092520000}"/>
    <cellStyle name="Percent 9 3" xfId="20769" xr:uid="{00000000-0005-0000-0000-000093520000}"/>
    <cellStyle name="Percent 9 4" xfId="20770" xr:uid="{00000000-0005-0000-0000-000094520000}"/>
    <cellStyle name="Percent 9 5" xfId="20771" xr:uid="{00000000-0005-0000-0000-000095520000}"/>
    <cellStyle name="Percent 9 6" xfId="20772" xr:uid="{00000000-0005-0000-0000-000096520000}"/>
    <cellStyle name="Percent 9 7" xfId="20773" xr:uid="{00000000-0005-0000-0000-000097520000}"/>
    <cellStyle name="Percent 9 8" xfId="20774" xr:uid="{00000000-0005-0000-0000-000098520000}"/>
    <cellStyle name="Percent 9 9" xfId="20775" xr:uid="{00000000-0005-0000-0000-000099520000}"/>
    <cellStyle name="PrePop Currency (0)" xfId="20776" xr:uid="{00000000-0005-0000-0000-00009A520000}"/>
    <cellStyle name="PrePop Currency (2)" xfId="20777" xr:uid="{00000000-0005-0000-0000-00009B520000}"/>
    <cellStyle name="PrePop Units (0)" xfId="20778" xr:uid="{00000000-0005-0000-0000-00009C520000}"/>
    <cellStyle name="PrePop Units (1)" xfId="20779" xr:uid="{00000000-0005-0000-0000-00009D520000}"/>
    <cellStyle name="PrePop Units (2)" xfId="20780" xr:uid="{00000000-0005-0000-0000-00009E520000}"/>
    <cellStyle name="Price" xfId="20781" xr:uid="{00000000-0005-0000-0000-00009F520000}"/>
    <cellStyle name="Price 2" xfId="20782" xr:uid="{00000000-0005-0000-0000-0000A0520000}"/>
    <cellStyle name="Price 3" xfId="20783" xr:uid="{00000000-0005-0000-0000-0000A1520000}"/>
    <cellStyle name="RunRep_Header" xfId="20784" xr:uid="{00000000-0005-0000-0000-0000A2520000}"/>
    <cellStyle name="Sheet Title" xfId="20785" xr:uid="{00000000-0005-0000-0000-0000A3520000}"/>
    <cellStyle name="showExposure" xfId="20786" xr:uid="{00000000-0005-0000-0000-0000A4520000}"/>
    <cellStyle name="showExposure 2" xfId="21047" xr:uid="{00000000-0005-0000-0000-0000A5520000}"/>
    <cellStyle name="showParameterE" xfId="20787" xr:uid="{00000000-0005-0000-0000-0000A6520000}"/>
    <cellStyle name="showParameterE 2" xfId="21046" xr:uid="{00000000-0005-0000-0000-0000A7520000}"/>
    <cellStyle name="Standard_AX-4-4-Profit-Loss-310899" xfId="20788" xr:uid="{00000000-0005-0000-0000-0000A8520000}"/>
    <cellStyle name="Style 1" xfId="20789" xr:uid="{00000000-0005-0000-0000-0000A9520000}"/>
    <cellStyle name="Style 1 2" xfId="20790" xr:uid="{00000000-0005-0000-0000-0000AA520000}"/>
    <cellStyle name="Style 1 2 2" xfId="20791" xr:uid="{00000000-0005-0000-0000-0000AB520000}"/>
    <cellStyle name="Style 1 3" xfId="20792" xr:uid="{00000000-0005-0000-0000-0000AC520000}"/>
    <cellStyle name="Style 1 4" xfId="20793" xr:uid="{00000000-0005-0000-0000-0000AD520000}"/>
    <cellStyle name="Style 2" xfId="20794" xr:uid="{00000000-0005-0000-0000-0000AE520000}"/>
    <cellStyle name="Style 3" xfId="20795" xr:uid="{00000000-0005-0000-0000-0000AF520000}"/>
    <cellStyle name="Style 4" xfId="20796" xr:uid="{00000000-0005-0000-0000-0000B0520000}"/>
    <cellStyle name="Style 5" xfId="20797" xr:uid="{00000000-0005-0000-0000-0000B1520000}"/>
    <cellStyle name="Style 6" xfId="20798" xr:uid="{00000000-0005-0000-0000-0000B2520000}"/>
    <cellStyle name="Style 7" xfId="20799" xr:uid="{00000000-0005-0000-0000-0000B3520000}"/>
    <cellStyle name="Style 8" xfId="20800" xr:uid="{00000000-0005-0000-0000-0000B4520000}"/>
    <cellStyle name="Style 9" xfId="21411" xr:uid="{00000000-0005-0000-0000-0000B5520000}"/>
    <cellStyle name="Text Indent A" xfId="20801" xr:uid="{00000000-0005-0000-0000-0000B6520000}"/>
    <cellStyle name="Text Indent B" xfId="20802" xr:uid="{00000000-0005-0000-0000-0000B7520000}"/>
    <cellStyle name="Text Indent C" xfId="20803" xr:uid="{00000000-0005-0000-0000-0000B8520000}"/>
    <cellStyle name="Tickmark" xfId="20804" xr:uid="{00000000-0005-0000-0000-0000B9520000}"/>
    <cellStyle name="Title 2" xfId="20805" xr:uid="{00000000-0005-0000-0000-0000BA520000}"/>
    <cellStyle name="Title 2 2" xfId="20806" xr:uid="{00000000-0005-0000-0000-0000BB520000}"/>
    <cellStyle name="Title 2 2 2" xfId="20807" xr:uid="{00000000-0005-0000-0000-0000BC520000}"/>
    <cellStyle name="Title 2 3" xfId="20808" xr:uid="{00000000-0005-0000-0000-0000BD520000}"/>
    <cellStyle name="Title 2 4" xfId="20809" xr:uid="{00000000-0005-0000-0000-0000BE520000}"/>
    <cellStyle name="Title 3" xfId="20810" xr:uid="{00000000-0005-0000-0000-0000BF520000}"/>
    <cellStyle name="Title 3 2" xfId="20811" xr:uid="{00000000-0005-0000-0000-0000C0520000}"/>
    <cellStyle name="Title 3 3" xfId="20812" xr:uid="{00000000-0005-0000-0000-0000C1520000}"/>
    <cellStyle name="Title 4" xfId="20813" xr:uid="{00000000-0005-0000-0000-0000C2520000}"/>
    <cellStyle name="Title 4 2" xfId="20814" xr:uid="{00000000-0005-0000-0000-0000C3520000}"/>
    <cellStyle name="Title 4 3" xfId="20815" xr:uid="{00000000-0005-0000-0000-0000C4520000}"/>
    <cellStyle name="Title 5" xfId="20816" xr:uid="{00000000-0005-0000-0000-0000C5520000}"/>
    <cellStyle name="Title 5 2" xfId="20817" xr:uid="{00000000-0005-0000-0000-0000C6520000}"/>
    <cellStyle name="Title 5 3" xfId="20818" xr:uid="{00000000-0005-0000-0000-0000C7520000}"/>
    <cellStyle name="Title 6" xfId="20819" xr:uid="{00000000-0005-0000-0000-0000C8520000}"/>
    <cellStyle name="Title 6 2" xfId="20820" xr:uid="{00000000-0005-0000-0000-0000C9520000}"/>
    <cellStyle name="Title 6 3" xfId="20821" xr:uid="{00000000-0005-0000-0000-0000CA520000}"/>
    <cellStyle name="Title 7" xfId="20822" xr:uid="{00000000-0005-0000-0000-0000CB520000}"/>
    <cellStyle name="Total 2" xfId="20823" xr:uid="{00000000-0005-0000-0000-0000CC520000}"/>
    <cellStyle name="Total 2 10" xfId="20824" xr:uid="{00000000-0005-0000-0000-0000CD520000}"/>
    <cellStyle name="Total 2 10 2" xfId="20825" xr:uid="{00000000-0005-0000-0000-0000CE520000}"/>
    <cellStyle name="Total 2 10 2 2" xfId="21044" xr:uid="{00000000-0005-0000-0000-0000CF520000}"/>
    <cellStyle name="Total 2 10 3" xfId="20826" xr:uid="{00000000-0005-0000-0000-0000D0520000}"/>
    <cellStyle name="Total 2 10 3 2" xfId="21043" xr:uid="{00000000-0005-0000-0000-0000D1520000}"/>
    <cellStyle name="Total 2 10 4" xfId="20827" xr:uid="{00000000-0005-0000-0000-0000D2520000}"/>
    <cellStyle name="Total 2 10 4 2" xfId="21042" xr:uid="{00000000-0005-0000-0000-0000D3520000}"/>
    <cellStyle name="Total 2 10 5" xfId="20828" xr:uid="{00000000-0005-0000-0000-0000D4520000}"/>
    <cellStyle name="Total 2 10 5 2" xfId="21041" xr:uid="{00000000-0005-0000-0000-0000D5520000}"/>
    <cellStyle name="Total 2 11" xfId="20829" xr:uid="{00000000-0005-0000-0000-0000D6520000}"/>
    <cellStyle name="Total 2 11 2" xfId="20830" xr:uid="{00000000-0005-0000-0000-0000D7520000}"/>
    <cellStyle name="Total 2 11 2 2" xfId="21039" xr:uid="{00000000-0005-0000-0000-0000D8520000}"/>
    <cellStyle name="Total 2 11 3" xfId="20831" xr:uid="{00000000-0005-0000-0000-0000D9520000}"/>
    <cellStyle name="Total 2 11 3 2" xfId="21038" xr:uid="{00000000-0005-0000-0000-0000DA520000}"/>
    <cellStyle name="Total 2 11 4" xfId="20832" xr:uid="{00000000-0005-0000-0000-0000DB520000}"/>
    <cellStyle name="Total 2 11 4 2" xfId="21037" xr:uid="{00000000-0005-0000-0000-0000DC520000}"/>
    <cellStyle name="Total 2 11 5" xfId="20833" xr:uid="{00000000-0005-0000-0000-0000DD520000}"/>
    <cellStyle name="Total 2 11 5 2" xfId="21036" xr:uid="{00000000-0005-0000-0000-0000DE520000}"/>
    <cellStyle name="Total 2 11 6" xfId="21040" xr:uid="{00000000-0005-0000-0000-0000DF520000}"/>
    <cellStyle name="Total 2 12" xfId="20834" xr:uid="{00000000-0005-0000-0000-0000E0520000}"/>
    <cellStyle name="Total 2 12 2" xfId="20835" xr:uid="{00000000-0005-0000-0000-0000E1520000}"/>
    <cellStyle name="Total 2 12 2 2" xfId="21034" xr:uid="{00000000-0005-0000-0000-0000E2520000}"/>
    <cellStyle name="Total 2 12 3" xfId="20836" xr:uid="{00000000-0005-0000-0000-0000E3520000}"/>
    <cellStyle name="Total 2 12 3 2" xfId="21033" xr:uid="{00000000-0005-0000-0000-0000E4520000}"/>
    <cellStyle name="Total 2 12 4" xfId="20837" xr:uid="{00000000-0005-0000-0000-0000E5520000}"/>
    <cellStyle name="Total 2 12 4 2" xfId="21032" xr:uid="{00000000-0005-0000-0000-0000E6520000}"/>
    <cellStyle name="Total 2 12 5" xfId="20838" xr:uid="{00000000-0005-0000-0000-0000E7520000}"/>
    <cellStyle name="Total 2 12 5 2" xfId="21031" xr:uid="{00000000-0005-0000-0000-0000E8520000}"/>
    <cellStyle name="Total 2 12 6" xfId="21035" xr:uid="{00000000-0005-0000-0000-0000E9520000}"/>
    <cellStyle name="Total 2 13" xfId="20839" xr:uid="{00000000-0005-0000-0000-0000EA520000}"/>
    <cellStyle name="Total 2 13 2" xfId="20840" xr:uid="{00000000-0005-0000-0000-0000EB520000}"/>
    <cellStyle name="Total 2 13 2 2" xfId="21029" xr:uid="{00000000-0005-0000-0000-0000EC520000}"/>
    <cellStyle name="Total 2 13 3" xfId="20841" xr:uid="{00000000-0005-0000-0000-0000ED520000}"/>
    <cellStyle name="Total 2 13 3 2" xfId="21028" xr:uid="{00000000-0005-0000-0000-0000EE520000}"/>
    <cellStyle name="Total 2 13 4" xfId="20842" xr:uid="{00000000-0005-0000-0000-0000EF520000}"/>
    <cellStyle name="Total 2 13 4 2" xfId="21027" xr:uid="{00000000-0005-0000-0000-0000F0520000}"/>
    <cellStyle name="Total 2 13 5" xfId="21030" xr:uid="{00000000-0005-0000-0000-0000F1520000}"/>
    <cellStyle name="Total 2 14" xfId="20843" xr:uid="{00000000-0005-0000-0000-0000F2520000}"/>
    <cellStyle name="Total 2 14 2" xfId="21026" xr:uid="{00000000-0005-0000-0000-0000F3520000}"/>
    <cellStyle name="Total 2 15" xfId="20844" xr:uid="{00000000-0005-0000-0000-0000F4520000}"/>
    <cellStyle name="Total 2 15 2" xfId="21025" xr:uid="{00000000-0005-0000-0000-0000F5520000}"/>
    <cellStyle name="Total 2 16" xfId="20845" xr:uid="{00000000-0005-0000-0000-0000F6520000}"/>
    <cellStyle name="Total 2 16 2" xfId="21024" xr:uid="{00000000-0005-0000-0000-0000F7520000}"/>
    <cellStyle name="Total 2 17" xfId="21045" xr:uid="{00000000-0005-0000-0000-0000F8520000}"/>
    <cellStyle name="Total 2 2" xfId="20846" xr:uid="{00000000-0005-0000-0000-0000F9520000}"/>
    <cellStyle name="Total 2 2 10" xfId="21023" xr:uid="{00000000-0005-0000-0000-0000FA520000}"/>
    <cellStyle name="Total 2 2 2" xfId="20847" xr:uid="{00000000-0005-0000-0000-0000FB520000}"/>
    <cellStyle name="Total 2 2 2 2" xfId="20848" xr:uid="{00000000-0005-0000-0000-0000FC520000}"/>
    <cellStyle name="Total 2 2 2 2 2" xfId="21021" xr:uid="{00000000-0005-0000-0000-0000FD520000}"/>
    <cellStyle name="Total 2 2 2 3" xfId="20849" xr:uid="{00000000-0005-0000-0000-0000FE520000}"/>
    <cellStyle name="Total 2 2 2 3 2" xfId="21020" xr:uid="{00000000-0005-0000-0000-0000FF520000}"/>
    <cellStyle name="Total 2 2 2 4" xfId="20850" xr:uid="{00000000-0005-0000-0000-000000530000}"/>
    <cellStyle name="Total 2 2 2 4 2" xfId="21019" xr:uid="{00000000-0005-0000-0000-000001530000}"/>
    <cellStyle name="Total 2 2 2 5" xfId="21022" xr:uid="{00000000-0005-0000-0000-000002530000}"/>
    <cellStyle name="Total 2 2 3" xfId="20851" xr:uid="{00000000-0005-0000-0000-000003530000}"/>
    <cellStyle name="Total 2 2 3 2" xfId="20852" xr:uid="{00000000-0005-0000-0000-000004530000}"/>
    <cellStyle name="Total 2 2 3 2 2" xfId="21017" xr:uid="{00000000-0005-0000-0000-000005530000}"/>
    <cellStyle name="Total 2 2 3 3" xfId="20853" xr:uid="{00000000-0005-0000-0000-000006530000}"/>
    <cellStyle name="Total 2 2 3 3 2" xfId="21016" xr:uid="{00000000-0005-0000-0000-000007530000}"/>
    <cellStyle name="Total 2 2 3 4" xfId="20854" xr:uid="{00000000-0005-0000-0000-000008530000}"/>
    <cellStyle name="Total 2 2 3 4 2" xfId="21015" xr:uid="{00000000-0005-0000-0000-000009530000}"/>
    <cellStyle name="Total 2 2 3 5" xfId="21018" xr:uid="{00000000-0005-0000-0000-00000A530000}"/>
    <cellStyle name="Total 2 2 4" xfId="20855" xr:uid="{00000000-0005-0000-0000-00000B530000}"/>
    <cellStyle name="Total 2 2 4 2" xfId="20856" xr:uid="{00000000-0005-0000-0000-00000C530000}"/>
    <cellStyle name="Total 2 2 4 2 2" xfId="21013" xr:uid="{00000000-0005-0000-0000-00000D530000}"/>
    <cellStyle name="Total 2 2 4 3" xfId="20857" xr:uid="{00000000-0005-0000-0000-00000E530000}"/>
    <cellStyle name="Total 2 2 4 3 2" xfId="21012" xr:uid="{00000000-0005-0000-0000-00000F530000}"/>
    <cellStyle name="Total 2 2 4 4" xfId="20858" xr:uid="{00000000-0005-0000-0000-000010530000}"/>
    <cellStyle name="Total 2 2 4 4 2" xfId="21011" xr:uid="{00000000-0005-0000-0000-000011530000}"/>
    <cellStyle name="Total 2 2 4 5" xfId="21014" xr:uid="{00000000-0005-0000-0000-000012530000}"/>
    <cellStyle name="Total 2 2 5" xfId="20859" xr:uid="{00000000-0005-0000-0000-000013530000}"/>
    <cellStyle name="Total 2 2 5 2" xfId="20860" xr:uid="{00000000-0005-0000-0000-000014530000}"/>
    <cellStyle name="Total 2 2 5 2 2" xfId="21009" xr:uid="{00000000-0005-0000-0000-000015530000}"/>
    <cellStyle name="Total 2 2 5 3" xfId="20861" xr:uid="{00000000-0005-0000-0000-000016530000}"/>
    <cellStyle name="Total 2 2 5 3 2" xfId="21008" xr:uid="{00000000-0005-0000-0000-000017530000}"/>
    <cellStyle name="Total 2 2 5 4" xfId="20862" xr:uid="{00000000-0005-0000-0000-000018530000}"/>
    <cellStyle name="Total 2 2 5 4 2" xfId="21007" xr:uid="{00000000-0005-0000-0000-000019530000}"/>
    <cellStyle name="Total 2 2 5 5" xfId="21010" xr:uid="{00000000-0005-0000-0000-00001A530000}"/>
    <cellStyle name="Total 2 2 6" xfId="20863" xr:uid="{00000000-0005-0000-0000-00001B530000}"/>
    <cellStyle name="Total 2 2 6 2" xfId="21006" xr:uid="{00000000-0005-0000-0000-00001C530000}"/>
    <cellStyle name="Total 2 2 7" xfId="20864" xr:uid="{00000000-0005-0000-0000-00001D530000}"/>
    <cellStyle name="Total 2 2 7 2" xfId="21005" xr:uid="{00000000-0005-0000-0000-00001E530000}"/>
    <cellStyle name="Total 2 2 8" xfId="20865" xr:uid="{00000000-0005-0000-0000-00001F530000}"/>
    <cellStyle name="Total 2 2 8 2" xfId="21004" xr:uid="{00000000-0005-0000-0000-000020530000}"/>
    <cellStyle name="Total 2 2 9" xfId="20866" xr:uid="{00000000-0005-0000-0000-000021530000}"/>
    <cellStyle name="Total 2 2 9 2" xfId="21003" xr:uid="{00000000-0005-0000-0000-000022530000}"/>
    <cellStyle name="Total 2 3" xfId="20867" xr:uid="{00000000-0005-0000-0000-000023530000}"/>
    <cellStyle name="Total 2 3 2" xfId="20868" xr:uid="{00000000-0005-0000-0000-000024530000}"/>
    <cellStyle name="Total 2 3 2 2" xfId="21002" xr:uid="{00000000-0005-0000-0000-000025530000}"/>
    <cellStyle name="Total 2 3 3" xfId="20869" xr:uid="{00000000-0005-0000-0000-000026530000}"/>
    <cellStyle name="Total 2 3 3 2" xfId="21001" xr:uid="{00000000-0005-0000-0000-000027530000}"/>
    <cellStyle name="Total 2 3 4" xfId="20870" xr:uid="{00000000-0005-0000-0000-000028530000}"/>
    <cellStyle name="Total 2 3 4 2" xfId="21000" xr:uid="{00000000-0005-0000-0000-000029530000}"/>
    <cellStyle name="Total 2 3 5" xfId="20871" xr:uid="{00000000-0005-0000-0000-00002A530000}"/>
    <cellStyle name="Total 2 3 5 2" xfId="20999" xr:uid="{00000000-0005-0000-0000-00002B530000}"/>
    <cellStyle name="Total 2 4" xfId="20872" xr:uid="{00000000-0005-0000-0000-00002C530000}"/>
    <cellStyle name="Total 2 4 2" xfId="20873" xr:uid="{00000000-0005-0000-0000-00002D530000}"/>
    <cellStyle name="Total 2 4 2 2" xfId="20998" xr:uid="{00000000-0005-0000-0000-00002E530000}"/>
    <cellStyle name="Total 2 4 3" xfId="20874" xr:uid="{00000000-0005-0000-0000-00002F530000}"/>
    <cellStyle name="Total 2 4 3 2" xfId="20997" xr:uid="{00000000-0005-0000-0000-000030530000}"/>
    <cellStyle name="Total 2 4 4" xfId="20875" xr:uid="{00000000-0005-0000-0000-000031530000}"/>
    <cellStyle name="Total 2 4 4 2" xfId="20996" xr:uid="{00000000-0005-0000-0000-000032530000}"/>
    <cellStyle name="Total 2 4 5" xfId="20876" xr:uid="{00000000-0005-0000-0000-000033530000}"/>
    <cellStyle name="Total 2 4 5 2" xfId="20995" xr:uid="{00000000-0005-0000-0000-000034530000}"/>
    <cellStyle name="Total 2 5" xfId="20877" xr:uid="{00000000-0005-0000-0000-000035530000}"/>
    <cellStyle name="Total 2 5 2" xfId="20878" xr:uid="{00000000-0005-0000-0000-000036530000}"/>
    <cellStyle name="Total 2 5 2 2" xfId="20994" xr:uid="{00000000-0005-0000-0000-000037530000}"/>
    <cellStyle name="Total 2 5 3" xfId="20879" xr:uid="{00000000-0005-0000-0000-000038530000}"/>
    <cellStyle name="Total 2 5 3 2" xfId="20993" xr:uid="{00000000-0005-0000-0000-000039530000}"/>
    <cellStyle name="Total 2 5 4" xfId="20880" xr:uid="{00000000-0005-0000-0000-00003A530000}"/>
    <cellStyle name="Total 2 5 4 2" xfId="20992" xr:uid="{00000000-0005-0000-0000-00003B530000}"/>
    <cellStyle name="Total 2 5 5" xfId="20881" xr:uid="{00000000-0005-0000-0000-00003C530000}"/>
    <cellStyle name="Total 2 5 5 2" xfId="20991" xr:uid="{00000000-0005-0000-0000-00003D530000}"/>
    <cellStyle name="Total 2 6" xfId="20882" xr:uid="{00000000-0005-0000-0000-00003E530000}"/>
    <cellStyle name="Total 2 6 2" xfId="20883" xr:uid="{00000000-0005-0000-0000-00003F530000}"/>
    <cellStyle name="Total 2 6 2 2" xfId="20990" xr:uid="{00000000-0005-0000-0000-000040530000}"/>
    <cellStyle name="Total 2 6 3" xfId="20884" xr:uid="{00000000-0005-0000-0000-000041530000}"/>
    <cellStyle name="Total 2 6 3 2" xfId="20989" xr:uid="{00000000-0005-0000-0000-000042530000}"/>
    <cellStyle name="Total 2 6 4" xfId="20885" xr:uid="{00000000-0005-0000-0000-000043530000}"/>
    <cellStyle name="Total 2 6 4 2" xfId="20988" xr:uid="{00000000-0005-0000-0000-000044530000}"/>
    <cellStyle name="Total 2 6 5" xfId="20886" xr:uid="{00000000-0005-0000-0000-000045530000}"/>
    <cellStyle name="Total 2 6 5 2" xfId="20987" xr:uid="{00000000-0005-0000-0000-000046530000}"/>
    <cellStyle name="Total 2 7" xfId="20887" xr:uid="{00000000-0005-0000-0000-000047530000}"/>
    <cellStyle name="Total 2 7 2" xfId="20888" xr:uid="{00000000-0005-0000-0000-000048530000}"/>
    <cellStyle name="Total 2 7 2 2" xfId="20986" xr:uid="{00000000-0005-0000-0000-000049530000}"/>
    <cellStyle name="Total 2 7 3" xfId="20889" xr:uid="{00000000-0005-0000-0000-00004A530000}"/>
    <cellStyle name="Total 2 7 3 2" xfId="20985" xr:uid="{00000000-0005-0000-0000-00004B530000}"/>
    <cellStyle name="Total 2 7 4" xfId="20890" xr:uid="{00000000-0005-0000-0000-00004C530000}"/>
    <cellStyle name="Total 2 7 4 2" xfId="20984" xr:uid="{00000000-0005-0000-0000-00004D530000}"/>
    <cellStyle name="Total 2 7 5" xfId="20891" xr:uid="{00000000-0005-0000-0000-00004E530000}"/>
    <cellStyle name="Total 2 7 5 2" xfId="20983" xr:uid="{00000000-0005-0000-0000-00004F530000}"/>
    <cellStyle name="Total 2 8" xfId="20892" xr:uid="{00000000-0005-0000-0000-000050530000}"/>
    <cellStyle name="Total 2 8 2" xfId="20893" xr:uid="{00000000-0005-0000-0000-000051530000}"/>
    <cellStyle name="Total 2 8 2 2" xfId="20982" xr:uid="{00000000-0005-0000-0000-000052530000}"/>
    <cellStyle name="Total 2 8 3" xfId="20894" xr:uid="{00000000-0005-0000-0000-000053530000}"/>
    <cellStyle name="Total 2 8 3 2" xfId="20981" xr:uid="{00000000-0005-0000-0000-000054530000}"/>
    <cellStyle name="Total 2 8 4" xfId="20895" xr:uid="{00000000-0005-0000-0000-000055530000}"/>
    <cellStyle name="Total 2 8 4 2" xfId="20980" xr:uid="{00000000-0005-0000-0000-000056530000}"/>
    <cellStyle name="Total 2 8 5" xfId="20896" xr:uid="{00000000-0005-0000-0000-000057530000}"/>
    <cellStyle name="Total 2 8 5 2" xfId="20979" xr:uid="{00000000-0005-0000-0000-000058530000}"/>
    <cellStyle name="Total 2 9" xfId="20897" xr:uid="{00000000-0005-0000-0000-000059530000}"/>
    <cellStyle name="Total 2 9 2" xfId="20898" xr:uid="{00000000-0005-0000-0000-00005A530000}"/>
    <cellStyle name="Total 2 9 2 2" xfId="20978" xr:uid="{00000000-0005-0000-0000-00005B530000}"/>
    <cellStyle name="Total 2 9 3" xfId="20899" xr:uid="{00000000-0005-0000-0000-00005C530000}"/>
    <cellStyle name="Total 2 9 3 2" xfId="20977" xr:uid="{00000000-0005-0000-0000-00005D530000}"/>
    <cellStyle name="Total 2 9 4" xfId="20900" xr:uid="{00000000-0005-0000-0000-00005E530000}"/>
    <cellStyle name="Total 2 9 4 2" xfId="20976" xr:uid="{00000000-0005-0000-0000-00005F530000}"/>
    <cellStyle name="Total 2 9 5" xfId="20901" xr:uid="{00000000-0005-0000-0000-000060530000}"/>
    <cellStyle name="Total 2 9 5 2" xfId="20975" xr:uid="{00000000-0005-0000-0000-000061530000}"/>
    <cellStyle name="Total 3" xfId="20902" xr:uid="{00000000-0005-0000-0000-000062530000}"/>
    <cellStyle name="Total 3 2" xfId="20903" xr:uid="{00000000-0005-0000-0000-000063530000}"/>
    <cellStyle name="Total 3 2 2" xfId="20973" xr:uid="{00000000-0005-0000-0000-000064530000}"/>
    <cellStyle name="Total 3 3" xfId="20904" xr:uid="{00000000-0005-0000-0000-000065530000}"/>
    <cellStyle name="Total 3 3 2" xfId="20972" xr:uid="{00000000-0005-0000-0000-000066530000}"/>
    <cellStyle name="Total 3 4" xfId="20974" xr:uid="{00000000-0005-0000-0000-000067530000}"/>
    <cellStyle name="Total 4" xfId="20905" xr:uid="{00000000-0005-0000-0000-000068530000}"/>
    <cellStyle name="Total 4 2" xfId="20906" xr:uid="{00000000-0005-0000-0000-000069530000}"/>
    <cellStyle name="Total 4 2 2" xfId="20970" xr:uid="{00000000-0005-0000-0000-00006A530000}"/>
    <cellStyle name="Total 4 3" xfId="20907" xr:uid="{00000000-0005-0000-0000-00006B530000}"/>
    <cellStyle name="Total 4 3 2" xfId="20969" xr:uid="{00000000-0005-0000-0000-00006C530000}"/>
    <cellStyle name="Total 4 4" xfId="20971" xr:uid="{00000000-0005-0000-0000-00006D530000}"/>
    <cellStyle name="Total 5" xfId="20908" xr:uid="{00000000-0005-0000-0000-00006E530000}"/>
    <cellStyle name="Total 5 2" xfId="20909" xr:uid="{00000000-0005-0000-0000-00006F530000}"/>
    <cellStyle name="Total 5 2 2" xfId="20967" xr:uid="{00000000-0005-0000-0000-000070530000}"/>
    <cellStyle name="Total 5 3" xfId="20910" xr:uid="{00000000-0005-0000-0000-000071530000}"/>
    <cellStyle name="Total 5 3 2" xfId="20966" xr:uid="{00000000-0005-0000-0000-000072530000}"/>
    <cellStyle name="Total 5 4" xfId="20968" xr:uid="{00000000-0005-0000-0000-000073530000}"/>
    <cellStyle name="Total 6" xfId="20911" xr:uid="{00000000-0005-0000-0000-000074530000}"/>
    <cellStyle name="Total 6 2" xfId="20912" xr:uid="{00000000-0005-0000-0000-000075530000}"/>
    <cellStyle name="Total 6 2 2" xfId="20964" xr:uid="{00000000-0005-0000-0000-000076530000}"/>
    <cellStyle name="Total 6 3" xfId="20913" xr:uid="{00000000-0005-0000-0000-000077530000}"/>
    <cellStyle name="Total 6 3 2" xfId="20963" xr:uid="{00000000-0005-0000-0000-000078530000}"/>
    <cellStyle name="Total 6 4" xfId="20965" xr:uid="{00000000-0005-0000-0000-000079530000}"/>
    <cellStyle name="Total 7" xfId="20914" xr:uid="{00000000-0005-0000-0000-00007A530000}"/>
    <cellStyle name="Total 7 2" xfId="20962" xr:uid="{00000000-0005-0000-0000-00007B530000}"/>
    <cellStyle name="Total2 - Style2" xfId="20915" xr:uid="{00000000-0005-0000-0000-00007C530000}"/>
    <cellStyle name="Unit" xfId="20916" xr:uid="{00000000-0005-0000-0000-00007D530000}"/>
    <cellStyle name="Unit 2" xfId="20917" xr:uid="{00000000-0005-0000-0000-00007E530000}"/>
    <cellStyle name="Unit 3" xfId="20918" xr:uid="{00000000-0005-0000-0000-00007F530000}"/>
    <cellStyle name="Unit 4" xfId="20919" xr:uid="{00000000-0005-0000-0000-000080530000}"/>
    <cellStyle name="Vertical" xfId="20920" xr:uid="{00000000-0005-0000-0000-000081530000}"/>
    <cellStyle name="Vertical 2" xfId="20921" xr:uid="{00000000-0005-0000-0000-000082530000}"/>
    <cellStyle name="Vertical 3" xfId="20922" xr:uid="{00000000-0005-0000-0000-000083530000}"/>
    <cellStyle name="Währung [0]" xfId="20923" xr:uid="{00000000-0005-0000-0000-000084530000}"/>
    <cellStyle name="Währung_AX-3-4-Balance-Sheet-310899" xfId="20924" xr:uid="{00000000-0005-0000-0000-000085530000}"/>
    <cellStyle name="Warning Text 2" xfId="20925" xr:uid="{00000000-0005-0000-0000-000086530000}"/>
    <cellStyle name="Warning Text 2 10" xfId="20926" xr:uid="{00000000-0005-0000-0000-000087530000}"/>
    <cellStyle name="Warning Text 2 11" xfId="20927" xr:uid="{00000000-0005-0000-0000-000088530000}"/>
    <cellStyle name="Warning Text 2 12" xfId="20928" xr:uid="{00000000-0005-0000-0000-000089530000}"/>
    <cellStyle name="Warning Text 2 2" xfId="20929" xr:uid="{00000000-0005-0000-0000-00008A530000}"/>
    <cellStyle name="Warning Text 2 2 2" xfId="20930" xr:uid="{00000000-0005-0000-0000-00008B530000}"/>
    <cellStyle name="Warning Text 2 3" xfId="20931" xr:uid="{00000000-0005-0000-0000-00008C530000}"/>
    <cellStyle name="Warning Text 2 4" xfId="20932" xr:uid="{00000000-0005-0000-0000-00008D530000}"/>
    <cellStyle name="Warning Text 2 5" xfId="20933" xr:uid="{00000000-0005-0000-0000-00008E530000}"/>
    <cellStyle name="Warning Text 2 6" xfId="20934" xr:uid="{00000000-0005-0000-0000-00008F530000}"/>
    <cellStyle name="Warning Text 2 7" xfId="20935" xr:uid="{00000000-0005-0000-0000-000090530000}"/>
    <cellStyle name="Warning Text 2 8" xfId="20936" xr:uid="{00000000-0005-0000-0000-000091530000}"/>
    <cellStyle name="Warning Text 2 9" xfId="20937" xr:uid="{00000000-0005-0000-0000-000092530000}"/>
    <cellStyle name="Warning Text 3" xfId="20938" xr:uid="{00000000-0005-0000-0000-000093530000}"/>
    <cellStyle name="Warning Text 3 2" xfId="20939" xr:uid="{00000000-0005-0000-0000-000094530000}"/>
    <cellStyle name="Warning Text 3 3" xfId="20940" xr:uid="{00000000-0005-0000-0000-000095530000}"/>
    <cellStyle name="Warning Text 4" xfId="20941" xr:uid="{00000000-0005-0000-0000-000096530000}"/>
    <cellStyle name="Warning Text 4 2" xfId="20942" xr:uid="{00000000-0005-0000-0000-000097530000}"/>
    <cellStyle name="Warning Text 4 3" xfId="20943" xr:uid="{00000000-0005-0000-0000-000098530000}"/>
    <cellStyle name="Warning Text 5" xfId="20944" xr:uid="{00000000-0005-0000-0000-000099530000}"/>
    <cellStyle name="Warning Text 5 2" xfId="20945" xr:uid="{00000000-0005-0000-0000-00009A530000}"/>
    <cellStyle name="Warning Text 5 3" xfId="20946" xr:uid="{00000000-0005-0000-0000-00009B530000}"/>
    <cellStyle name="Warning Text 6" xfId="20947" xr:uid="{00000000-0005-0000-0000-00009C530000}"/>
    <cellStyle name="Warning Text 6 2" xfId="20948" xr:uid="{00000000-0005-0000-0000-00009D530000}"/>
    <cellStyle name="Warning Text 6 3" xfId="20949" xr:uid="{00000000-0005-0000-0000-00009E530000}"/>
    <cellStyle name="Warning Text 7" xfId="20950" xr:uid="{00000000-0005-0000-0000-00009F530000}"/>
    <cellStyle name="Years" xfId="20951" xr:uid="{00000000-0005-0000-0000-0000A0530000}"/>
    <cellStyle name="Денежный [0]_Capex" xfId="20952" xr:uid="{00000000-0005-0000-0000-0000A1530000}"/>
    <cellStyle name="Денежный_Capex" xfId="20953" xr:uid="{00000000-0005-0000-0000-0000A2530000}"/>
    <cellStyle name="Обычный_7.1" xfId="20954" xr:uid="{00000000-0005-0000-0000-0000A3530000}"/>
    <cellStyle name="ТЕКСТ" xfId="20955" xr:uid="{00000000-0005-0000-0000-0000A4530000}"/>
    <cellStyle name="Тысячи [0]_Chart1 (Sales &amp; Costs)" xfId="20956" xr:uid="{00000000-0005-0000-0000-0000A5530000}"/>
    <cellStyle name="Тысячи_Chart1 (Sales &amp; Costs)" xfId="20957" xr:uid="{00000000-0005-0000-0000-0000A6530000}"/>
    <cellStyle name="Финансовый [0]_Capex" xfId="20958" xr:uid="{00000000-0005-0000-0000-0000A7530000}"/>
    <cellStyle name="Финансовый_Capex" xfId="20959" xr:uid="{00000000-0005-0000-0000-0000A853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8"/>
  <sheetViews>
    <sheetView zoomScaleNormal="100" workbookViewId="0">
      <pane xSplit="1" ySplit="7" topLeftCell="B8" activePane="bottomRight" state="frozen"/>
      <selection activeCell="E6" sqref="E6"/>
      <selection pane="topRight" activeCell="E6" sqref="E6"/>
      <selection pane="bottomLeft" activeCell="E6" sqref="E6"/>
      <selection pane="bottomRight" activeCell="B2" sqref="B2"/>
    </sheetView>
  </sheetViews>
  <sheetFormatPr defaultRowHeight="15"/>
  <cols>
    <col min="1" max="1" width="10.140625" style="2" customWidth="1"/>
    <col min="2" max="2" width="153" bestFit="1" customWidth="1"/>
    <col min="3" max="3" width="39.42578125" customWidth="1"/>
    <col min="7" max="7" width="25" customWidth="1"/>
  </cols>
  <sheetData>
    <row r="1" spans="1:3" ht="15.75">
      <c r="A1" s="9"/>
      <c r="B1" s="101" t="s">
        <v>148</v>
      </c>
      <c r="C1" s="53"/>
    </row>
    <row r="2" spans="1:3" s="98" customFormat="1" ht="15.75">
      <c r="A2" s="142">
        <v>1</v>
      </c>
      <c r="B2" s="99" t="s">
        <v>149</v>
      </c>
      <c r="C2" s="96" t="s">
        <v>1000</v>
      </c>
    </row>
    <row r="3" spans="1:3" s="98" customFormat="1" ht="15.75">
      <c r="A3" s="142">
        <v>2</v>
      </c>
      <c r="B3" s="100" t="s">
        <v>150</v>
      </c>
      <c r="C3" s="96" t="s">
        <v>1001</v>
      </c>
    </row>
    <row r="4" spans="1:3" s="98" customFormat="1" ht="15.75">
      <c r="A4" s="142">
        <v>3</v>
      </c>
      <c r="B4" s="100" t="s">
        <v>151</v>
      </c>
      <c r="C4" s="96" t="s">
        <v>1002</v>
      </c>
    </row>
    <row r="5" spans="1:3" s="98" customFormat="1" ht="15.75">
      <c r="A5" s="143">
        <v>4</v>
      </c>
      <c r="B5" s="103" t="s">
        <v>152</v>
      </c>
      <c r="C5" s="96" t="s">
        <v>1003</v>
      </c>
    </row>
    <row r="6" spans="1:3" s="102" customFormat="1" ht="65.25" customHeight="1">
      <c r="A6" s="808" t="s">
        <v>309</v>
      </c>
      <c r="B6" s="809"/>
      <c r="C6" s="809"/>
    </row>
    <row r="7" spans="1:3">
      <c r="A7" s="220" t="s">
        <v>240</v>
      </c>
      <c r="B7" s="221" t="s">
        <v>153</v>
      </c>
    </row>
    <row r="8" spans="1:3">
      <c r="A8" s="222">
        <v>1</v>
      </c>
      <c r="B8" s="218" t="s">
        <v>128</v>
      </c>
    </row>
    <row r="9" spans="1:3">
      <c r="A9" s="222">
        <v>2</v>
      </c>
      <c r="B9" s="218" t="s">
        <v>154</v>
      </c>
    </row>
    <row r="10" spans="1:3">
      <c r="A10" s="222">
        <v>3</v>
      </c>
      <c r="B10" s="218" t="s">
        <v>155</v>
      </c>
    </row>
    <row r="11" spans="1:3">
      <c r="A11" s="222">
        <v>4</v>
      </c>
      <c r="B11" s="218" t="s">
        <v>156</v>
      </c>
      <c r="C11" s="97"/>
    </row>
    <row r="12" spans="1:3">
      <c r="A12" s="222">
        <v>5</v>
      </c>
      <c r="B12" s="218" t="s">
        <v>96</v>
      </c>
    </row>
    <row r="13" spans="1:3">
      <c r="A13" s="222">
        <v>6</v>
      </c>
      <c r="B13" s="223" t="s">
        <v>80</v>
      </c>
    </row>
    <row r="14" spans="1:3">
      <c r="A14" s="222">
        <v>7</v>
      </c>
      <c r="B14" s="218" t="s">
        <v>157</v>
      </c>
    </row>
    <row r="15" spans="1:3">
      <c r="A15" s="222">
        <v>8</v>
      </c>
      <c r="B15" s="218" t="s">
        <v>160</v>
      </c>
    </row>
    <row r="16" spans="1:3">
      <c r="A16" s="222">
        <v>9</v>
      </c>
      <c r="B16" s="218" t="s">
        <v>74</v>
      </c>
    </row>
    <row r="17" spans="1:2">
      <c r="A17" s="224" t="s">
        <v>366</v>
      </c>
      <c r="B17" s="218" t="s">
        <v>346</v>
      </c>
    </row>
    <row r="18" spans="1:2" s="3" customFormat="1">
      <c r="A18" s="226">
        <v>9.1999999999999993</v>
      </c>
      <c r="B18" s="556" t="s">
        <v>946</v>
      </c>
    </row>
    <row r="19" spans="1:2" s="3" customFormat="1">
      <c r="A19" s="226">
        <v>9.3000000000000007</v>
      </c>
      <c r="B19" s="556" t="s">
        <v>947</v>
      </c>
    </row>
    <row r="20" spans="1:2">
      <c r="A20" s="222">
        <v>10</v>
      </c>
      <c r="B20" s="218" t="s">
        <v>161</v>
      </c>
    </row>
    <row r="21" spans="1:2">
      <c r="A21" s="222">
        <v>11</v>
      </c>
      <c r="B21" s="223" t="s">
        <v>144</v>
      </c>
    </row>
    <row r="22" spans="1:2">
      <c r="A22" s="222">
        <v>12</v>
      </c>
      <c r="B22" s="223" t="s">
        <v>141</v>
      </c>
    </row>
    <row r="23" spans="1:2">
      <c r="A23" s="222">
        <v>13</v>
      </c>
      <c r="B23" s="225" t="s">
        <v>285</v>
      </c>
    </row>
    <row r="24" spans="1:2">
      <c r="A24" s="222">
        <v>14</v>
      </c>
      <c r="B24" s="218" t="s">
        <v>339</v>
      </c>
    </row>
    <row r="25" spans="1:2">
      <c r="A25" s="226">
        <v>15</v>
      </c>
      <c r="B25" s="218" t="s">
        <v>73</v>
      </c>
    </row>
    <row r="26" spans="1:2">
      <c r="A26" s="226">
        <v>15.1</v>
      </c>
      <c r="B26" s="218" t="s">
        <v>375</v>
      </c>
    </row>
    <row r="27" spans="1:2">
      <c r="A27" s="555">
        <v>15.2</v>
      </c>
      <c r="B27" s="556" t="s">
        <v>970</v>
      </c>
    </row>
    <row r="28" spans="1:2">
      <c r="A28" s="226">
        <v>16</v>
      </c>
      <c r="B28" s="218" t="s">
        <v>422</v>
      </c>
    </row>
    <row r="29" spans="1:2">
      <c r="A29" s="226">
        <v>17</v>
      </c>
      <c r="B29" s="218" t="s">
        <v>646</v>
      </c>
    </row>
    <row r="30" spans="1:2">
      <c r="A30" s="226">
        <v>18</v>
      </c>
      <c r="B30" s="218" t="s">
        <v>906</v>
      </c>
    </row>
    <row r="31" spans="1:2">
      <c r="A31" s="226">
        <v>19</v>
      </c>
      <c r="B31" s="218" t="s">
        <v>907</v>
      </c>
    </row>
    <row r="32" spans="1:2">
      <c r="A32" s="226">
        <v>20</v>
      </c>
      <c r="B32" s="218" t="s">
        <v>908</v>
      </c>
    </row>
    <row r="33" spans="1:2">
      <c r="A33" s="226">
        <v>21</v>
      </c>
      <c r="B33" s="218" t="s">
        <v>515</v>
      </c>
    </row>
    <row r="34" spans="1:2">
      <c r="A34" s="226">
        <v>22</v>
      </c>
      <c r="B34" s="218" t="s">
        <v>909</v>
      </c>
    </row>
    <row r="35" spans="1:2" ht="25.5">
      <c r="A35" s="226">
        <v>23</v>
      </c>
      <c r="B35" s="512" t="s">
        <v>905</v>
      </c>
    </row>
    <row r="36" spans="1:2">
      <c r="A36" s="226">
        <v>24</v>
      </c>
      <c r="B36" s="218" t="s">
        <v>910</v>
      </c>
    </row>
    <row r="37" spans="1:2">
      <c r="A37" s="226">
        <v>25</v>
      </c>
      <c r="B37" s="218" t="s">
        <v>911</v>
      </c>
    </row>
    <row r="38" spans="1:2">
      <c r="A38" s="222">
        <v>26</v>
      </c>
      <c r="B38" s="218" t="s">
        <v>691</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8" location="'16. NSFR'!A1" display="წმინდა სტაბილური დაფინანსების კოეფიციენტი" xr:uid="{00000000-0004-0000-0000-000011000000}"/>
    <hyperlink ref="B29"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30"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1"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3" location="'21. NPL'!A1" display="უმოქმედო სესხების ცვლილება" xr:uid="{00000000-0004-0000-0000-000015000000}"/>
    <hyperlink ref="B34"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5"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6"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7"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2" location="'20. Reserves'!A1" display="რეზერვის ცვლილება სესხებზე და კორპორატიულ სავალო ფასიანი ქაღალდებზე" xr:uid="{00000000-0004-0000-0000-00001A000000}"/>
    <hyperlink ref="B38"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 ref="B27" location="'15.2. CVA'!A1" display="საკრედიტო გადაფასების კორექტირება" xr:uid="{00000000-0004-0000-0000-00001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S53"/>
  <sheetViews>
    <sheetView tabSelected="1" zoomScale="80" zoomScaleNormal="80" workbookViewId="0">
      <pane xSplit="1" ySplit="5" topLeftCell="B6" activePane="bottomRight" state="frozen"/>
      <selection activeCell="E6" sqref="E6"/>
      <selection pane="topRight" activeCell="E6" sqref="E6"/>
      <selection pane="bottomLeft" activeCell="E6" sqref="E6"/>
      <selection pane="bottomRight"/>
    </sheetView>
  </sheetViews>
  <sheetFormatPr defaultRowHeight="15.75"/>
  <cols>
    <col min="1" max="1" width="9.5703125" style="18" bestFit="1" customWidth="1"/>
    <col min="2" max="2" width="88.42578125" style="15" customWidth="1"/>
    <col min="3" max="3" width="17.7109375" style="15" customWidth="1"/>
    <col min="4" max="7" width="14.5703125" style="2" customWidth="1"/>
    <col min="8" max="9" width="6.85546875" customWidth="1"/>
    <col min="10" max="10" width="13" style="610" bestFit="1" customWidth="1"/>
    <col min="11" max="14" width="9.140625" style="610"/>
    <col min="16" max="16" width="12.42578125" bestFit="1" customWidth="1"/>
  </cols>
  <sheetData>
    <row r="1" spans="1:19">
      <c r="A1" s="16" t="s">
        <v>97</v>
      </c>
      <c r="B1" s="235" t="str">
        <f>Info!C2</f>
        <v>სს "ხალიკ ბანკი საქართველო"</v>
      </c>
    </row>
    <row r="2" spans="1:19">
      <c r="A2" s="16" t="s">
        <v>98</v>
      </c>
      <c r="B2" s="779">
        <v>45838</v>
      </c>
      <c r="C2" s="27"/>
      <c r="D2" s="17"/>
      <c r="E2" s="17"/>
      <c r="F2" s="17"/>
      <c r="G2" s="17"/>
      <c r="H2" s="1"/>
    </row>
    <row r="3" spans="1:19" ht="16.5" thickBot="1">
      <c r="A3" s="16"/>
      <c r="C3" s="27"/>
      <c r="D3" s="17"/>
      <c r="E3" s="17"/>
      <c r="F3" s="17"/>
      <c r="G3" s="17"/>
      <c r="H3" s="1"/>
    </row>
    <row r="4" spans="1:19" ht="15" customHeight="1" thickBot="1">
      <c r="A4" s="38" t="s">
        <v>241</v>
      </c>
      <c r="B4" s="121" t="s">
        <v>128</v>
      </c>
      <c r="C4" s="122"/>
      <c r="D4" s="810" t="s">
        <v>904</v>
      </c>
      <c r="E4" s="811"/>
      <c r="F4" s="811"/>
      <c r="G4" s="812"/>
      <c r="H4" s="1"/>
    </row>
    <row r="5" spans="1:19" ht="15">
      <c r="A5" s="156" t="s">
        <v>25</v>
      </c>
      <c r="B5" s="157"/>
      <c r="C5" s="253" t="str">
        <f>INT((MONTH($B$2))/3)&amp;"Q"&amp;"-"&amp;YEAR($B$2)</f>
        <v>2Q-2025</v>
      </c>
      <c r="D5" s="253" t="str">
        <f>IF(INT(MONTH($B$2))=3, "4"&amp;"Q"&amp;"-"&amp;YEAR($B$2)-1, IF(INT(MONTH($B$2))=6, "1"&amp;"Q"&amp;"-"&amp;YEAR($B$2), IF(INT(MONTH($B$2))=9, "2"&amp;"Q"&amp;"-"&amp;YEAR($B$2),IF(INT(MONTH($B$2))=12, "3"&amp;"Q"&amp;"-"&amp;YEAR($B$2), 0))))</f>
        <v>1Q-2025</v>
      </c>
      <c r="E5" s="253" t="str">
        <f>IF(INT(MONTH($B$2))=3, "3"&amp;"Q"&amp;"-"&amp;YEAR($B$2)-1, IF(INT(MONTH($B$2))=6, "4"&amp;"Q"&amp;"-"&amp;YEAR($B$2)-1, IF(INT(MONTH($B$2))=9, "1"&amp;"Q"&amp;"-"&amp;YEAR($B$2),IF(INT(MONTH($B$2))=12, "2"&amp;"Q"&amp;"-"&amp;YEAR($B$2), 0))))</f>
        <v>4Q-2024</v>
      </c>
      <c r="F5" s="253" t="str">
        <f>IF(INT(MONTH($B$2))=3, "2"&amp;"Q"&amp;"-"&amp;YEAR($B$2)-1, IF(INT(MONTH($B$2))=6, "3"&amp;"Q"&amp;"-"&amp;YEAR($B$2)-1, IF(INT(MONTH($B$2))=9, "4"&amp;"Q"&amp;"-"&amp;YEAR($B$2)-1,IF(INT(MONTH($B$2))=12, "1"&amp;"Q"&amp;"-"&amp;YEAR($B$2), 0))))</f>
        <v>3Q-2024</v>
      </c>
      <c r="G5" s="253" t="str">
        <f>IF(INT(MONTH($B$2))=3, "1"&amp;"Q"&amp;"-"&amp;YEAR($B$2)-1, IF(INT(MONTH($B$2))=6, "2"&amp;"Q"&amp;"-"&amp;YEAR($B$2)-1, IF(INT(MONTH($B$2))=9, "3"&amp;"Q"&amp;"-"&amp;YEAR($B$2)-1,IF(INT(MONTH($B$2))=12, "4"&amp;"Q"&amp;"-"&amp;YEAR($B$2)-1, 0))))</f>
        <v>2Q-2024</v>
      </c>
    </row>
    <row r="6" spans="1:19" ht="15">
      <c r="A6" s="254"/>
      <c r="B6" s="255" t="s">
        <v>95</v>
      </c>
      <c r="C6" s="158"/>
      <c r="D6" s="158"/>
      <c r="E6" s="158"/>
      <c r="F6" s="158"/>
      <c r="G6" s="774"/>
    </row>
    <row r="7" spans="1:19" ht="15">
      <c r="A7" s="254"/>
      <c r="B7" s="256" t="s">
        <v>99</v>
      </c>
      <c r="C7" s="158"/>
      <c r="D7" s="158"/>
      <c r="E7" s="158"/>
      <c r="F7" s="158"/>
      <c r="G7" s="774"/>
    </row>
    <row r="8" spans="1:19" ht="15">
      <c r="A8" s="240">
        <v>1</v>
      </c>
      <c r="B8" s="241" t="s">
        <v>22</v>
      </c>
      <c r="C8" s="257">
        <v>191340915.44000003</v>
      </c>
      <c r="D8" s="775">
        <v>191528711.13</v>
      </c>
      <c r="E8" s="775">
        <v>187615342.11999995</v>
      </c>
      <c r="F8" s="775">
        <v>182283199.15451092</v>
      </c>
      <c r="G8" s="775">
        <v>178343668.34</v>
      </c>
      <c r="O8" s="607"/>
    </row>
    <row r="9" spans="1:19" ht="15">
      <c r="A9" s="240">
        <v>2</v>
      </c>
      <c r="B9" s="241" t="s">
        <v>75</v>
      </c>
      <c r="C9" s="257">
        <v>251340915.44000003</v>
      </c>
      <c r="D9" s="775">
        <v>251528711.13</v>
      </c>
      <c r="E9" s="775">
        <v>247615342.11999995</v>
      </c>
      <c r="F9" s="775">
        <v>242283199.15451092</v>
      </c>
      <c r="G9" s="775">
        <v>238343668.34</v>
      </c>
    </row>
    <row r="10" spans="1:19" ht="15">
      <c r="A10" s="240">
        <v>3</v>
      </c>
      <c r="B10" s="241" t="s">
        <v>74</v>
      </c>
      <c r="C10" s="257">
        <v>267723232.25000003</v>
      </c>
      <c r="D10" s="775">
        <v>268176096.10799998</v>
      </c>
      <c r="E10" s="775">
        <v>264500349.21999994</v>
      </c>
      <c r="F10" s="775">
        <v>258702344.65451092</v>
      </c>
      <c r="G10" s="775">
        <v>260880670.34</v>
      </c>
    </row>
    <row r="11" spans="1:19" ht="15">
      <c r="A11" s="240">
        <v>4</v>
      </c>
      <c r="B11" s="241" t="s">
        <v>414</v>
      </c>
      <c r="C11" s="257">
        <v>176300745.17689696</v>
      </c>
      <c r="D11" s="775">
        <v>165281457.21899039</v>
      </c>
      <c r="E11" s="775">
        <v>148940652.54227725</v>
      </c>
      <c r="F11" s="775">
        <v>143582039.61301699</v>
      </c>
      <c r="G11" s="775">
        <v>139924324.3964954</v>
      </c>
    </row>
    <row r="12" spans="1:19" ht="15">
      <c r="A12" s="240">
        <v>5</v>
      </c>
      <c r="B12" s="241" t="s">
        <v>415</v>
      </c>
      <c r="C12" s="257">
        <v>211461566.40271321</v>
      </c>
      <c r="D12" s="775">
        <v>198193769.27744797</v>
      </c>
      <c r="E12" s="775">
        <v>178634249.42599797</v>
      </c>
      <c r="F12" s="775">
        <v>172227436.38498771</v>
      </c>
      <c r="G12" s="775">
        <v>167991133.02016294</v>
      </c>
      <c r="S12" s="773"/>
    </row>
    <row r="13" spans="1:19" ht="15">
      <c r="A13" s="240">
        <v>6</v>
      </c>
      <c r="B13" s="241" t="s">
        <v>416</v>
      </c>
      <c r="C13" s="257">
        <v>258020999.19124445</v>
      </c>
      <c r="D13" s="775">
        <v>241775994.99044442</v>
      </c>
      <c r="E13" s="775">
        <v>217951802.38320008</v>
      </c>
      <c r="F13" s="775">
        <v>210147761.5520854</v>
      </c>
      <c r="G13" s="775">
        <v>205146218.74958161</v>
      </c>
    </row>
    <row r="14" spans="1:19" ht="15">
      <c r="A14" s="254"/>
      <c r="B14" s="255" t="s">
        <v>418</v>
      </c>
      <c r="C14" s="158"/>
      <c r="D14" s="158"/>
      <c r="E14" s="158"/>
      <c r="F14" s="158"/>
      <c r="G14" s="774"/>
    </row>
    <row r="15" spans="1:19" ht="21.95" customHeight="1">
      <c r="A15" s="240">
        <v>7</v>
      </c>
      <c r="B15" s="241" t="s">
        <v>417</v>
      </c>
      <c r="C15" s="257">
        <v>1121738467.3373189</v>
      </c>
      <c r="D15" s="775">
        <v>1050897417.0986203</v>
      </c>
      <c r="E15" s="775">
        <v>938716818.76427233</v>
      </c>
      <c r="F15" s="775">
        <v>870251775.11749721</v>
      </c>
      <c r="G15" s="775">
        <v>855282653.45323122</v>
      </c>
      <c r="P15" s="772"/>
    </row>
    <row r="16" spans="1:19" ht="15">
      <c r="A16" s="254"/>
      <c r="B16" s="255" t="s">
        <v>421</v>
      </c>
      <c r="C16" s="158"/>
      <c r="D16" s="158"/>
      <c r="E16" s="158"/>
      <c r="F16" s="158"/>
      <c r="G16" s="774"/>
    </row>
    <row r="17" spans="1:16" s="3" customFormat="1" ht="15">
      <c r="A17" s="240"/>
      <c r="B17" s="256" t="s">
        <v>967</v>
      </c>
      <c r="C17" s="158"/>
      <c r="D17" s="158"/>
      <c r="E17" s="158"/>
      <c r="F17" s="158"/>
      <c r="G17" s="774"/>
      <c r="I17"/>
      <c r="J17" s="610"/>
      <c r="K17" s="610"/>
      <c r="L17" s="610"/>
      <c r="M17" s="610"/>
      <c r="N17" s="610"/>
    </row>
    <row r="18" spans="1:16" ht="15">
      <c r="A18" s="239">
        <v>8</v>
      </c>
      <c r="B18" s="258" t="s">
        <v>412</v>
      </c>
      <c r="C18" s="796">
        <v>0.17057533552735135</v>
      </c>
      <c r="D18" s="796">
        <v>0.18225252818565657</v>
      </c>
      <c r="E18" s="796">
        <v>0.19986362060389729</v>
      </c>
      <c r="F18" s="796">
        <v>0.20946030145115177</v>
      </c>
      <c r="G18" s="796">
        <v>0.20852015134404014</v>
      </c>
      <c r="P18" s="773"/>
    </row>
    <row r="19" spans="1:16" ht="15" customHeight="1">
      <c r="A19" s="239">
        <v>9</v>
      </c>
      <c r="B19" s="258" t="s">
        <v>411</v>
      </c>
      <c r="C19" s="796">
        <v>0.22406373923915643</v>
      </c>
      <c r="D19" s="796">
        <v>0.23934658800897554</v>
      </c>
      <c r="E19" s="796">
        <v>0.26378066012065388</v>
      </c>
      <c r="F19" s="796">
        <v>0.27840586607456103</v>
      </c>
      <c r="G19" s="796">
        <v>0.27867239839096442</v>
      </c>
    </row>
    <row r="20" spans="1:16" ht="15">
      <c r="A20" s="239">
        <v>10</v>
      </c>
      <c r="B20" s="258" t="s">
        <v>413</v>
      </c>
      <c r="C20" s="796">
        <v>0.23866813882695595</v>
      </c>
      <c r="D20" s="796">
        <v>0.25518770123957141</v>
      </c>
      <c r="E20" s="796">
        <v>0.28176798788817742</v>
      </c>
      <c r="F20" s="796">
        <v>0.29727298702675115</v>
      </c>
      <c r="G20" s="796">
        <v>0.30502275392431488</v>
      </c>
    </row>
    <row r="21" spans="1:16" ht="15">
      <c r="A21" s="239">
        <v>11</v>
      </c>
      <c r="B21" s="241" t="s">
        <v>414</v>
      </c>
      <c r="C21" s="796">
        <v>0.15716742387856564</v>
      </c>
      <c r="D21" s="796">
        <v>0.15727649010243949</v>
      </c>
      <c r="E21" s="796">
        <v>0.15866409290327071</v>
      </c>
      <c r="F21" s="796">
        <v>0.16498907984833611</v>
      </c>
      <c r="G21" s="796">
        <v>0.16360009621561533</v>
      </c>
    </row>
    <row r="22" spans="1:16" ht="15">
      <c r="A22" s="239">
        <v>12</v>
      </c>
      <c r="B22" s="241" t="s">
        <v>415</v>
      </c>
      <c r="C22" s="796">
        <v>0.18851236055465007</v>
      </c>
      <c r="D22" s="796">
        <v>0.18859478199559482</v>
      </c>
      <c r="E22" s="796">
        <v>0.19029620632679434</v>
      </c>
      <c r="F22" s="796">
        <v>0.19790529742008789</v>
      </c>
      <c r="G22" s="796">
        <v>0.19641592442205316</v>
      </c>
    </row>
    <row r="23" spans="1:16" ht="15">
      <c r="A23" s="239">
        <v>13</v>
      </c>
      <c r="B23" s="241" t="s">
        <v>416</v>
      </c>
      <c r="C23" s="796">
        <v>0.23001885618107695</v>
      </c>
      <c r="D23" s="796">
        <v>0.23006621869711497</v>
      </c>
      <c r="E23" s="796">
        <v>0.23218056609458859</v>
      </c>
      <c r="F23" s="796">
        <v>0.24147926790923496</v>
      </c>
      <c r="G23" s="796">
        <v>0.2398578036410503</v>
      </c>
    </row>
    <row r="24" spans="1:16" ht="25.5">
      <c r="A24" s="254"/>
      <c r="B24" s="255" t="s">
        <v>952</v>
      </c>
      <c r="C24" s="797"/>
      <c r="D24" s="797"/>
      <c r="E24" s="797"/>
      <c r="F24" s="797"/>
      <c r="G24" s="798"/>
    </row>
    <row r="25" spans="1:16" ht="25.5">
      <c r="A25" s="239">
        <v>14</v>
      </c>
      <c r="B25" s="258" t="s">
        <v>953</v>
      </c>
      <c r="C25" s="264"/>
      <c r="D25" s="776"/>
      <c r="E25" s="776"/>
      <c r="F25" s="776"/>
      <c r="G25" s="776"/>
    </row>
    <row r="26" spans="1:16" ht="15">
      <c r="A26" s="254"/>
      <c r="B26" s="255" t="s">
        <v>6</v>
      </c>
      <c r="C26" s="797"/>
      <c r="D26" s="797"/>
      <c r="E26" s="797"/>
      <c r="F26" s="797"/>
      <c r="G26" s="798"/>
    </row>
    <row r="27" spans="1:16" ht="15" customHeight="1">
      <c r="A27" s="259">
        <v>15</v>
      </c>
      <c r="B27" s="260" t="s">
        <v>7</v>
      </c>
      <c r="C27" s="796">
        <v>8.2941699344411576E-2</v>
      </c>
      <c r="D27" s="796">
        <v>7.989815947285879E-2</v>
      </c>
      <c r="E27" s="796">
        <v>8.2444940816057063E-2</v>
      </c>
      <c r="F27" s="796">
        <v>8.2357592590276626E-2</v>
      </c>
      <c r="G27" s="796">
        <v>8.3619924787682445E-2</v>
      </c>
    </row>
    <row r="28" spans="1:16" ht="15">
      <c r="A28" s="259">
        <v>16</v>
      </c>
      <c r="B28" s="260" t="s">
        <v>8</v>
      </c>
      <c r="C28" s="796">
        <v>3.7454157735589022E-2</v>
      </c>
      <c r="D28" s="796">
        <v>3.4758727629522375E-2</v>
      </c>
      <c r="E28" s="796">
        <v>3.7454046839104617E-2</v>
      </c>
      <c r="F28" s="796">
        <v>3.7442152962416736E-2</v>
      </c>
      <c r="G28" s="796">
        <v>3.6504743561233302E-2</v>
      </c>
    </row>
    <row r="29" spans="1:16" ht="15">
      <c r="A29" s="259">
        <v>17</v>
      </c>
      <c r="B29" s="260" t="s">
        <v>9</v>
      </c>
      <c r="C29" s="796">
        <v>2.0286702830346851E-2</v>
      </c>
      <c r="D29" s="796">
        <v>1.990518389327665E-2</v>
      </c>
      <c r="E29" s="796">
        <v>2.3465587519219809E-2</v>
      </c>
      <c r="F29" s="796">
        <v>2.1031233436464371E-2</v>
      </c>
      <c r="G29" s="796">
        <v>2.3454247897673319E-2</v>
      </c>
    </row>
    <row r="30" spans="1:16" ht="15">
      <c r="A30" s="259">
        <v>18</v>
      </c>
      <c r="B30" s="260" t="s">
        <v>129</v>
      </c>
      <c r="C30" s="796">
        <v>4.5487541608822547E-2</v>
      </c>
      <c r="D30" s="796">
        <v>4.5139431843336422E-2</v>
      </c>
      <c r="E30" s="796">
        <v>4.4990893976952447E-2</v>
      </c>
      <c r="F30" s="796">
        <v>4.4915439627859897E-2</v>
      </c>
      <c r="G30" s="796">
        <v>4.7115181226449143E-2</v>
      </c>
    </row>
    <row r="31" spans="1:16" ht="15">
      <c r="A31" s="259">
        <v>19</v>
      </c>
      <c r="B31" s="260" t="s">
        <v>10</v>
      </c>
      <c r="C31" s="796">
        <v>1.6031300748109597E-2</v>
      </c>
      <c r="D31" s="796">
        <v>1.5561487910713222E-2</v>
      </c>
      <c r="E31" s="796">
        <v>2.2725091333096963E-2</v>
      </c>
      <c r="F31" s="796">
        <v>2.1966204366543358E-2</v>
      </c>
      <c r="G31" s="796">
        <v>2.3879446448601557E-2</v>
      </c>
    </row>
    <row r="32" spans="1:16" ht="15">
      <c r="A32" s="259">
        <v>20</v>
      </c>
      <c r="B32" s="260" t="s">
        <v>11</v>
      </c>
      <c r="C32" s="796">
        <v>6.3957179776900394E-2</v>
      </c>
      <c r="D32" s="796">
        <v>5.9942483935574505E-2</v>
      </c>
      <c r="E32" s="796">
        <v>8.4335732514866507E-2</v>
      </c>
      <c r="F32" s="796">
        <v>8.0761357852297808E-2</v>
      </c>
      <c r="G32" s="796">
        <v>8.8178307458519081E-2</v>
      </c>
    </row>
    <row r="33" spans="1:7" ht="15">
      <c r="A33" s="254"/>
      <c r="B33" s="255" t="s">
        <v>12</v>
      </c>
      <c r="C33" s="797"/>
      <c r="D33" s="797"/>
      <c r="E33" s="797"/>
      <c r="F33" s="797"/>
      <c r="G33" s="798"/>
    </row>
    <row r="34" spans="1:7" ht="15">
      <c r="A34" s="259">
        <v>21</v>
      </c>
      <c r="B34" s="260" t="s">
        <v>13</v>
      </c>
      <c r="C34" s="799">
        <v>9.2706602545551367E-2</v>
      </c>
      <c r="D34" s="800">
        <v>9.4869757628091952E-2</v>
      </c>
      <c r="E34" s="800">
        <v>0.10671819817327166</v>
      </c>
      <c r="F34" s="800">
        <v>0.11854930093219589</v>
      </c>
      <c r="G34" s="800">
        <v>0.11447134586708915</v>
      </c>
    </row>
    <row r="35" spans="1:7" ht="15" customHeight="1">
      <c r="A35" s="259">
        <v>22</v>
      </c>
      <c r="B35" s="260" t="s">
        <v>917</v>
      </c>
      <c r="C35" s="799">
        <v>2.004210335045857E-2</v>
      </c>
      <c r="D35" s="800">
        <v>2.0899353293795764E-2</v>
      </c>
      <c r="E35" s="800">
        <v>2.2416846488918247E-2</v>
      </c>
      <c r="F35" s="800">
        <v>2.4764795373588378E-2</v>
      </c>
      <c r="G35" s="800">
        <v>2.6025098779471831E-2</v>
      </c>
    </row>
    <row r="36" spans="1:7" ht="15">
      <c r="A36" s="259">
        <v>23</v>
      </c>
      <c r="B36" s="260" t="s">
        <v>14</v>
      </c>
      <c r="C36" s="799">
        <v>0.63248209109337294</v>
      </c>
      <c r="D36" s="800">
        <v>0.63522469104504686</v>
      </c>
      <c r="E36" s="800">
        <v>0.64727003658067184</v>
      </c>
      <c r="F36" s="800">
        <v>0.7044325498782873</v>
      </c>
      <c r="G36" s="800">
        <v>0.71536641855479177</v>
      </c>
    </row>
    <row r="37" spans="1:7" ht="15" customHeight="1">
      <c r="A37" s="259">
        <v>24</v>
      </c>
      <c r="B37" s="260" t="s">
        <v>15</v>
      </c>
      <c r="C37" s="799">
        <v>0.64020113777459142</v>
      </c>
      <c r="D37" s="800">
        <v>0.64169180382489255</v>
      </c>
      <c r="E37" s="800">
        <v>0.64582752454338788</v>
      </c>
      <c r="F37" s="800">
        <v>0.66841919376759351</v>
      </c>
      <c r="G37" s="800">
        <v>0.67123805995959629</v>
      </c>
    </row>
    <row r="38" spans="1:7" ht="15">
      <c r="A38" s="259">
        <v>25</v>
      </c>
      <c r="B38" s="260" t="s">
        <v>16</v>
      </c>
      <c r="C38" s="799">
        <v>0.30382494321308851</v>
      </c>
      <c r="D38" s="800">
        <v>0.23936957800743602</v>
      </c>
      <c r="E38" s="800">
        <v>6.8697513185488765E-2</v>
      </c>
      <c r="F38" s="800">
        <v>0.11865035628450096</v>
      </c>
      <c r="G38" s="800">
        <v>0.10224298916399892</v>
      </c>
    </row>
    <row r="39" spans="1:7" ht="15" customHeight="1">
      <c r="A39" s="254"/>
      <c r="B39" s="255" t="s">
        <v>17</v>
      </c>
      <c r="C39" s="797"/>
      <c r="D39" s="797"/>
      <c r="E39" s="797"/>
      <c r="F39" s="797"/>
      <c r="G39" s="798"/>
    </row>
    <row r="40" spans="1:7" ht="15" customHeight="1">
      <c r="A40" s="259">
        <v>26</v>
      </c>
      <c r="B40" s="260" t="s">
        <v>18</v>
      </c>
      <c r="C40" s="799">
        <v>0.14098883261017839</v>
      </c>
      <c r="D40" s="800">
        <v>0.13694181696876601</v>
      </c>
      <c r="E40" s="800">
        <v>0.12710861481850386</v>
      </c>
      <c r="F40" s="800">
        <v>0.16616302424494248</v>
      </c>
      <c r="G40" s="800">
        <v>0.18649781709149424</v>
      </c>
    </row>
    <row r="41" spans="1:7" ht="15" customHeight="1">
      <c r="A41" s="259">
        <v>27</v>
      </c>
      <c r="B41" s="260" t="s">
        <v>19</v>
      </c>
      <c r="C41" s="799">
        <v>0.82393808375128508</v>
      </c>
      <c r="D41" s="800">
        <v>0.83700561884191926</v>
      </c>
      <c r="E41" s="800">
        <v>0.83263946237678677</v>
      </c>
      <c r="F41" s="800">
        <v>0.80928626906809398</v>
      </c>
      <c r="G41" s="800">
        <v>0.81224445482787488</v>
      </c>
    </row>
    <row r="42" spans="1:7" ht="15" customHeight="1">
      <c r="A42" s="259">
        <v>28</v>
      </c>
      <c r="B42" s="261" t="s">
        <v>20</v>
      </c>
      <c r="C42" s="799">
        <v>6.9720752821829796E-2</v>
      </c>
      <c r="D42" s="800">
        <v>6.9166135587284419E-2</v>
      </c>
      <c r="E42" s="800">
        <v>8.0403558206951151E-2</v>
      </c>
      <c r="F42" s="800">
        <v>8.027679443413463E-2</v>
      </c>
      <c r="G42" s="800">
        <v>8.5462898938072226E-2</v>
      </c>
    </row>
    <row r="43" spans="1:7" ht="15" customHeight="1">
      <c r="A43" s="262"/>
      <c r="B43" s="255" t="s">
        <v>344</v>
      </c>
      <c r="C43" s="158"/>
      <c r="D43" s="158"/>
      <c r="E43" s="158"/>
      <c r="F43" s="158"/>
      <c r="G43" s="774"/>
    </row>
    <row r="44" spans="1:7" ht="15" customHeight="1">
      <c r="A44" s="259">
        <v>29</v>
      </c>
      <c r="B44" s="295" t="s">
        <v>328</v>
      </c>
      <c r="C44" s="261">
        <v>140781236.3429513</v>
      </c>
      <c r="D44" s="777">
        <v>131911617.78762712</v>
      </c>
      <c r="E44" s="777">
        <v>142842729.54106063</v>
      </c>
      <c r="F44" s="777">
        <v>152194303.28530306</v>
      </c>
      <c r="G44" s="777">
        <v>156344789.53587165</v>
      </c>
    </row>
    <row r="45" spans="1:7" ht="15">
      <c r="A45" s="259">
        <v>30</v>
      </c>
      <c r="B45" s="260" t="s">
        <v>329</v>
      </c>
      <c r="C45" s="261">
        <v>86753338.577216625</v>
      </c>
      <c r="D45" s="777">
        <v>95686615.60992004</v>
      </c>
      <c r="E45" s="777">
        <v>91800935.424394786</v>
      </c>
      <c r="F45" s="777">
        <v>79189921.501142249</v>
      </c>
      <c r="G45" s="777">
        <v>77842734.023524895</v>
      </c>
    </row>
    <row r="46" spans="1:7" ht="15">
      <c r="A46" s="292">
        <v>31</v>
      </c>
      <c r="B46" s="293" t="s">
        <v>327</v>
      </c>
      <c r="C46" s="799">
        <v>1.6227760066852759</v>
      </c>
      <c r="D46" s="800">
        <v>1.3785796158303205</v>
      </c>
      <c r="E46" s="800">
        <v>1.5560051635715926</v>
      </c>
      <c r="F46" s="800">
        <v>1.921889811231948</v>
      </c>
      <c r="G46" s="800">
        <v>2.0084699169048021</v>
      </c>
    </row>
    <row r="47" spans="1:7" ht="15">
      <c r="A47" s="292"/>
      <c r="B47" s="255" t="s">
        <v>422</v>
      </c>
      <c r="C47" s="801"/>
      <c r="D47" s="801"/>
      <c r="E47" s="801"/>
      <c r="F47" s="801"/>
      <c r="G47" s="802"/>
    </row>
    <row r="48" spans="1:7" ht="15">
      <c r="A48" s="292">
        <v>32</v>
      </c>
      <c r="B48" s="293" t="s">
        <v>429</v>
      </c>
      <c r="C48" s="294">
        <v>959653544.58850002</v>
      </c>
      <c r="D48" s="778">
        <v>833593188.04699993</v>
      </c>
      <c r="E48" s="778">
        <v>789512210.15050006</v>
      </c>
      <c r="F48" s="778">
        <v>760879013.54322398</v>
      </c>
      <c r="G48" s="778">
        <v>757366955.61842501</v>
      </c>
    </row>
    <row r="49" spans="1:7" ht="15">
      <c r="A49" s="292">
        <v>33</v>
      </c>
      <c r="B49" s="293" t="s">
        <v>442</v>
      </c>
      <c r="C49" s="294">
        <v>730904590.61831093</v>
      </c>
      <c r="D49" s="778">
        <v>695399459.45032656</v>
      </c>
      <c r="E49" s="778">
        <v>643301886.40562534</v>
      </c>
      <c r="F49" s="778">
        <v>618875991.44963336</v>
      </c>
      <c r="G49" s="778">
        <v>607230507.23608875</v>
      </c>
    </row>
    <row r="50" spans="1:7" thickBot="1">
      <c r="A50" s="69">
        <v>34</v>
      </c>
      <c r="B50" s="144" t="s">
        <v>456</v>
      </c>
      <c r="C50" s="803">
        <v>1.3129669137481792</v>
      </c>
      <c r="D50" s="804">
        <v>1.1987256773335826</v>
      </c>
      <c r="E50" s="804">
        <v>1.2272810430602155</v>
      </c>
      <c r="F50" s="804">
        <v>1.2294531118600476</v>
      </c>
      <c r="G50" s="804">
        <v>1.2472478681377643</v>
      </c>
    </row>
    <row r="51" spans="1:7">
      <c r="A51" s="19"/>
    </row>
    <row r="52" spans="1:7">
      <c r="B52" s="22"/>
    </row>
    <row r="53" spans="1:7" ht="65.25">
      <c r="B53" s="196" t="s">
        <v>343</v>
      </c>
      <c r="D53" s="178"/>
      <c r="E53" s="178"/>
      <c r="F53" s="178"/>
      <c r="G53" s="178"/>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O69"/>
  <sheetViews>
    <sheetView zoomScale="80" zoomScaleNormal="80" workbookViewId="0"/>
  </sheetViews>
  <sheetFormatPr defaultRowHeight="15"/>
  <cols>
    <col min="1" max="1" width="8.85546875" style="374"/>
    <col min="2" max="2" width="69.140625" style="349" customWidth="1"/>
    <col min="3" max="3" width="13.5703125" style="610" customWidth="1"/>
    <col min="4" max="4" width="14.42578125" style="610" customWidth="1"/>
    <col min="5" max="5" width="15.140625" style="610" bestFit="1" customWidth="1"/>
    <col min="6" max="8" width="13.140625" style="610" customWidth="1"/>
    <col min="12" max="12" width="18.42578125" customWidth="1"/>
    <col min="14" max="14" width="17.5703125" customWidth="1"/>
    <col min="15" max="15" width="27.42578125" customWidth="1"/>
  </cols>
  <sheetData>
    <row r="1" spans="1:15" ht="15.75">
      <c r="A1" s="16" t="s">
        <v>97</v>
      </c>
      <c r="B1" s="235" t="str">
        <f>Info!C2</f>
        <v>სს "ხალიკ ბანკი საქართველო"</v>
      </c>
      <c r="C1" s="608"/>
      <c r="D1" s="609"/>
      <c r="E1" s="609"/>
      <c r="F1" s="609"/>
      <c r="G1" s="609"/>
    </row>
    <row r="2" spans="1:15" ht="15.75">
      <c r="A2" s="16" t="s">
        <v>98</v>
      </c>
      <c r="B2" s="779">
        <f>'1. key ratios'!B2</f>
        <v>45838</v>
      </c>
      <c r="C2" s="611"/>
      <c r="D2" s="612"/>
      <c r="E2" s="612"/>
      <c r="F2" s="612"/>
      <c r="G2" s="612"/>
      <c r="H2" s="613"/>
    </row>
    <row r="3" spans="1:15" ht="15.75">
      <c r="A3" s="16"/>
      <c r="B3" s="15"/>
      <c r="C3" s="611"/>
      <c r="D3" s="612"/>
      <c r="E3" s="612"/>
      <c r="F3" s="612"/>
      <c r="G3" s="612"/>
      <c r="H3" s="613"/>
    </row>
    <row r="4" spans="1:15" ht="21" customHeight="1">
      <c r="A4" s="819" t="s">
        <v>25</v>
      </c>
      <c r="B4" s="820" t="s">
        <v>697</v>
      </c>
      <c r="C4" s="822" t="s">
        <v>103</v>
      </c>
      <c r="D4" s="822"/>
      <c r="E4" s="822"/>
      <c r="F4" s="822" t="s">
        <v>104</v>
      </c>
      <c r="G4" s="822"/>
      <c r="H4" s="823"/>
    </row>
    <row r="5" spans="1:15" ht="21" customHeight="1">
      <c r="A5" s="819"/>
      <c r="B5" s="821"/>
      <c r="C5" s="614" t="s">
        <v>26</v>
      </c>
      <c r="D5" s="614" t="s">
        <v>77</v>
      </c>
      <c r="E5" s="614" t="s">
        <v>66</v>
      </c>
      <c r="F5" s="614" t="s">
        <v>26</v>
      </c>
      <c r="G5" s="614" t="s">
        <v>77</v>
      </c>
      <c r="H5" s="614" t="s">
        <v>66</v>
      </c>
    </row>
    <row r="6" spans="1:15" ht="26.45" customHeight="1">
      <c r="A6" s="819"/>
      <c r="B6" s="321" t="s">
        <v>84</v>
      </c>
      <c r="C6" s="813"/>
      <c r="D6" s="814"/>
      <c r="E6" s="814"/>
      <c r="F6" s="814"/>
      <c r="G6" s="814"/>
      <c r="H6" s="815"/>
    </row>
    <row r="7" spans="1:15" ht="23.1" customHeight="1">
      <c r="A7" s="365">
        <v>1</v>
      </c>
      <c r="B7" s="322" t="s">
        <v>811</v>
      </c>
      <c r="C7" s="605">
        <f>SUM(C8:C10)</f>
        <v>20817763.940000001</v>
      </c>
      <c r="D7" s="605">
        <f>SUM(D8:D10)</f>
        <v>37177898.080000013</v>
      </c>
      <c r="E7" s="606">
        <f>C7+D7</f>
        <v>57995662.020000011</v>
      </c>
      <c r="F7" s="618">
        <f>SUM(F8:F10)</f>
        <v>51585240.299999997</v>
      </c>
      <c r="G7" s="618">
        <f>SUM(G8:G10)</f>
        <v>73676264.979999989</v>
      </c>
      <c r="H7" s="606">
        <f>F7+G7</f>
        <v>125261505.27999999</v>
      </c>
      <c r="K7" s="617"/>
      <c r="L7" s="617"/>
      <c r="M7" s="617"/>
      <c r="N7" s="617"/>
      <c r="O7" s="617"/>
    </row>
    <row r="8" spans="1:15">
      <c r="A8" s="365">
        <v>1.1000000000000001</v>
      </c>
      <c r="B8" s="323" t="s">
        <v>85</v>
      </c>
      <c r="C8" s="605">
        <v>6207611.75</v>
      </c>
      <c r="D8" s="605">
        <v>5623084.0999999996</v>
      </c>
      <c r="E8" s="606">
        <f t="shared" ref="E8:E36" si="0">C8+D8</f>
        <v>11830695.85</v>
      </c>
      <c r="F8" s="618">
        <v>5881282.1000000006</v>
      </c>
      <c r="G8" s="618">
        <v>10283322.449999999</v>
      </c>
      <c r="H8" s="606">
        <f t="shared" ref="H8:H36" si="1">F8+G8</f>
        <v>16164604.550000001</v>
      </c>
      <c r="K8" s="617"/>
      <c r="L8" s="617"/>
      <c r="M8" s="617"/>
      <c r="N8" s="617"/>
      <c r="O8" s="617"/>
    </row>
    <row r="9" spans="1:15">
      <c r="A9" s="365">
        <v>1.2</v>
      </c>
      <c r="B9" s="323" t="s">
        <v>86</v>
      </c>
      <c r="C9" s="605">
        <v>2347733.7800000003</v>
      </c>
      <c r="D9" s="605">
        <v>27346.150000000373</v>
      </c>
      <c r="E9" s="606">
        <f t="shared" si="0"/>
        <v>2375079.9300000006</v>
      </c>
      <c r="F9" s="618">
        <v>2525701.92</v>
      </c>
      <c r="G9" s="618">
        <v>148215.79000000004</v>
      </c>
      <c r="H9" s="606">
        <f t="shared" si="1"/>
        <v>2673917.71</v>
      </c>
      <c r="K9" s="617"/>
      <c r="L9" s="617"/>
      <c r="M9" s="617"/>
      <c r="N9" s="617"/>
      <c r="O9" s="617"/>
    </row>
    <row r="10" spans="1:15">
      <c r="A10" s="365">
        <v>1.3</v>
      </c>
      <c r="B10" s="323" t="s">
        <v>87</v>
      </c>
      <c r="C10" s="605">
        <v>12262418.41</v>
      </c>
      <c r="D10" s="605">
        <v>31527467.830000009</v>
      </c>
      <c r="E10" s="606">
        <f t="shared" si="0"/>
        <v>43789886.24000001</v>
      </c>
      <c r="F10" s="618">
        <v>43178256.280000001</v>
      </c>
      <c r="G10" s="618">
        <v>63244726.739999995</v>
      </c>
      <c r="H10" s="606">
        <f t="shared" si="1"/>
        <v>106422983.02</v>
      </c>
      <c r="K10" s="617"/>
      <c r="L10" s="617"/>
      <c r="M10" s="617"/>
      <c r="N10" s="617"/>
      <c r="O10" s="617"/>
    </row>
    <row r="11" spans="1:15">
      <c r="A11" s="365">
        <v>2</v>
      </c>
      <c r="B11" s="324" t="s">
        <v>698</v>
      </c>
      <c r="C11" s="605">
        <v>30650.23</v>
      </c>
      <c r="D11" s="605">
        <v>0</v>
      </c>
      <c r="E11" s="606">
        <f t="shared" si="0"/>
        <v>30650.23</v>
      </c>
      <c r="F11" s="618">
        <v>2133469.3199999998</v>
      </c>
      <c r="G11" s="618">
        <v>0</v>
      </c>
      <c r="H11" s="606">
        <f t="shared" si="1"/>
        <v>2133469.3199999998</v>
      </c>
      <c r="K11" s="617"/>
      <c r="L11" s="617"/>
      <c r="M11" s="617"/>
      <c r="N11" s="617"/>
      <c r="O11" s="617"/>
    </row>
    <row r="12" spans="1:15">
      <c r="A12" s="365">
        <v>2.1</v>
      </c>
      <c r="B12" s="325" t="s">
        <v>699</v>
      </c>
      <c r="C12" s="605">
        <v>30650.23</v>
      </c>
      <c r="D12" s="605">
        <v>0</v>
      </c>
      <c r="E12" s="606">
        <f t="shared" si="0"/>
        <v>30650.23</v>
      </c>
      <c r="F12" s="618">
        <v>2133469.3199999998</v>
      </c>
      <c r="G12" s="618">
        <v>0</v>
      </c>
      <c r="H12" s="606">
        <f t="shared" si="1"/>
        <v>2133469.3199999998</v>
      </c>
      <c r="K12" s="617"/>
      <c r="L12" s="617"/>
      <c r="M12" s="617"/>
      <c r="N12" s="617"/>
      <c r="O12" s="617"/>
    </row>
    <row r="13" spans="1:15" ht="26.45" customHeight="1">
      <c r="A13" s="365">
        <v>3</v>
      </c>
      <c r="B13" s="326" t="s">
        <v>700</v>
      </c>
      <c r="C13" s="605">
        <v>0</v>
      </c>
      <c r="D13" s="605">
        <v>0</v>
      </c>
      <c r="E13" s="606">
        <f t="shared" si="0"/>
        <v>0</v>
      </c>
      <c r="F13" s="618">
        <v>0</v>
      </c>
      <c r="G13" s="618">
        <v>0</v>
      </c>
      <c r="H13" s="606">
        <f t="shared" si="1"/>
        <v>0</v>
      </c>
      <c r="K13" s="617"/>
      <c r="L13" s="617"/>
      <c r="M13" s="617"/>
      <c r="N13" s="617"/>
      <c r="O13" s="617"/>
    </row>
    <row r="14" spans="1:15" ht="26.45" customHeight="1">
      <c r="A14" s="365">
        <v>4</v>
      </c>
      <c r="B14" s="327" t="s">
        <v>701</v>
      </c>
      <c r="C14" s="605">
        <v>0</v>
      </c>
      <c r="D14" s="605">
        <v>0</v>
      </c>
      <c r="E14" s="606">
        <f t="shared" si="0"/>
        <v>0</v>
      </c>
      <c r="F14" s="618">
        <v>0</v>
      </c>
      <c r="G14" s="618">
        <v>0</v>
      </c>
      <c r="H14" s="606">
        <f t="shared" si="1"/>
        <v>0</v>
      </c>
      <c r="K14" s="617"/>
      <c r="L14" s="617"/>
      <c r="M14" s="617"/>
      <c r="N14" s="617"/>
      <c r="O14" s="617"/>
    </row>
    <row r="15" spans="1:15" ht="24.6" customHeight="1">
      <c r="A15" s="365">
        <v>5</v>
      </c>
      <c r="B15" s="327" t="s">
        <v>702</v>
      </c>
      <c r="C15" s="615">
        <f>SUM(C16:C18)</f>
        <v>54000</v>
      </c>
      <c r="D15" s="615">
        <f>SUM(D16:D18)</f>
        <v>0</v>
      </c>
      <c r="E15" s="616">
        <f t="shared" si="0"/>
        <v>54000</v>
      </c>
      <c r="F15" s="619">
        <f>SUM(F16:F18)</f>
        <v>54000</v>
      </c>
      <c r="G15" s="619">
        <f>SUM(G16:G18)</f>
        <v>0</v>
      </c>
      <c r="H15" s="616">
        <f t="shared" si="1"/>
        <v>54000</v>
      </c>
      <c r="K15" s="617"/>
      <c r="L15" s="617"/>
      <c r="M15" s="617"/>
      <c r="N15" s="617"/>
      <c r="O15" s="617"/>
    </row>
    <row r="16" spans="1:15">
      <c r="A16" s="365">
        <v>5.0999999999999996</v>
      </c>
      <c r="B16" s="328" t="s">
        <v>703</v>
      </c>
      <c r="C16" s="605">
        <v>54000</v>
      </c>
      <c r="D16" s="605">
        <v>0</v>
      </c>
      <c r="E16" s="606">
        <f t="shared" si="0"/>
        <v>54000</v>
      </c>
      <c r="F16" s="618">
        <v>54000</v>
      </c>
      <c r="G16" s="618">
        <v>0</v>
      </c>
      <c r="H16" s="606">
        <f t="shared" si="1"/>
        <v>54000</v>
      </c>
      <c r="K16" s="617"/>
      <c r="L16" s="617"/>
      <c r="M16" s="617"/>
      <c r="N16" s="617"/>
      <c r="O16" s="617"/>
    </row>
    <row r="17" spans="1:15">
      <c r="A17" s="365">
        <v>5.2</v>
      </c>
      <c r="B17" s="328" t="s">
        <v>538</v>
      </c>
      <c r="C17" s="605">
        <v>0</v>
      </c>
      <c r="D17" s="605">
        <v>0</v>
      </c>
      <c r="E17" s="606">
        <f t="shared" si="0"/>
        <v>0</v>
      </c>
      <c r="F17" s="618">
        <v>0</v>
      </c>
      <c r="G17" s="618">
        <v>0</v>
      </c>
      <c r="H17" s="606">
        <f t="shared" si="1"/>
        <v>0</v>
      </c>
      <c r="K17" s="617"/>
      <c r="L17" s="617"/>
      <c r="M17" s="617"/>
      <c r="N17" s="617"/>
      <c r="O17" s="617"/>
    </row>
    <row r="18" spans="1:15">
      <c r="A18" s="365">
        <v>5.3</v>
      </c>
      <c r="B18" s="328" t="s">
        <v>704</v>
      </c>
      <c r="C18" s="605">
        <v>0</v>
      </c>
      <c r="D18" s="605">
        <v>0</v>
      </c>
      <c r="E18" s="606">
        <f t="shared" si="0"/>
        <v>0</v>
      </c>
      <c r="F18" s="618">
        <v>0</v>
      </c>
      <c r="G18" s="618">
        <v>0</v>
      </c>
      <c r="H18" s="606">
        <f t="shared" si="1"/>
        <v>0</v>
      </c>
      <c r="K18" s="617"/>
      <c r="L18" s="617"/>
      <c r="M18" s="617"/>
      <c r="N18" s="617"/>
      <c r="O18" s="617"/>
    </row>
    <row r="19" spans="1:15">
      <c r="A19" s="365">
        <v>6</v>
      </c>
      <c r="B19" s="326" t="s">
        <v>705</v>
      </c>
      <c r="C19" s="605">
        <f>SUM(C20:C21)</f>
        <v>334732476.33000022</v>
      </c>
      <c r="D19" s="605">
        <f>SUM(D20:D21)</f>
        <v>669574569.2700001</v>
      </c>
      <c r="E19" s="606">
        <f t="shared" si="0"/>
        <v>1004307045.6000004</v>
      </c>
      <c r="F19" s="618">
        <f>SUM(F20:F21)</f>
        <v>201910064.15596631</v>
      </c>
      <c r="G19" s="618">
        <f>SUM(G20:G21)</f>
        <v>532733357.24521458</v>
      </c>
      <c r="H19" s="606">
        <f t="shared" si="1"/>
        <v>734643421.40118086</v>
      </c>
      <c r="K19" s="617"/>
      <c r="L19" s="617"/>
      <c r="M19" s="617"/>
      <c r="N19" s="617"/>
      <c r="O19" s="617"/>
    </row>
    <row r="20" spans="1:15">
      <c r="A20" s="365">
        <v>6.1</v>
      </c>
      <c r="B20" s="328" t="s">
        <v>538</v>
      </c>
      <c r="C20" s="605">
        <v>5924205.9499999993</v>
      </c>
      <c r="D20" s="605">
        <v>0</v>
      </c>
      <c r="E20" s="606">
        <f t="shared" si="0"/>
        <v>5924205.9499999993</v>
      </c>
      <c r="F20" s="618">
        <v>12116896.75</v>
      </c>
      <c r="G20" s="618">
        <v>0</v>
      </c>
      <c r="H20" s="606">
        <f t="shared" si="1"/>
        <v>12116896.75</v>
      </c>
      <c r="K20" s="617"/>
      <c r="L20" s="617"/>
      <c r="M20" s="617"/>
      <c r="N20" s="617"/>
      <c r="O20" s="617"/>
    </row>
    <row r="21" spans="1:15">
      <c r="A21" s="365">
        <v>6.2</v>
      </c>
      <c r="B21" s="328" t="s">
        <v>704</v>
      </c>
      <c r="C21" s="605">
        <v>328808270.38000023</v>
      </c>
      <c r="D21" s="605">
        <v>669574569.2700001</v>
      </c>
      <c r="E21" s="606">
        <f t="shared" si="0"/>
        <v>998382839.65000033</v>
      </c>
      <c r="F21" s="618">
        <v>189793167.40596631</v>
      </c>
      <c r="G21" s="618">
        <v>532733357.24521458</v>
      </c>
      <c r="H21" s="606">
        <f t="shared" si="1"/>
        <v>722526524.65118086</v>
      </c>
      <c r="K21" s="617"/>
      <c r="L21" s="617"/>
      <c r="M21" s="617"/>
      <c r="N21" s="617"/>
      <c r="O21" s="617"/>
    </row>
    <row r="22" spans="1:15">
      <c r="A22" s="365">
        <v>7</v>
      </c>
      <c r="B22" s="329" t="s">
        <v>706</v>
      </c>
      <c r="C22" s="605">
        <v>0</v>
      </c>
      <c r="D22" s="605">
        <v>0</v>
      </c>
      <c r="E22" s="606">
        <f t="shared" si="0"/>
        <v>0</v>
      </c>
      <c r="F22" s="618">
        <v>0</v>
      </c>
      <c r="G22" s="618">
        <v>0</v>
      </c>
      <c r="H22" s="606">
        <f t="shared" si="1"/>
        <v>0</v>
      </c>
      <c r="K22" s="617"/>
      <c r="L22" s="617"/>
      <c r="M22" s="617"/>
      <c r="N22" s="617"/>
      <c r="O22" s="617"/>
    </row>
    <row r="23" spans="1:15" ht="21">
      <c r="A23" s="365">
        <v>8</v>
      </c>
      <c r="B23" s="330" t="s">
        <v>707</v>
      </c>
      <c r="C23" s="605">
        <v>0</v>
      </c>
      <c r="D23" s="605">
        <v>0</v>
      </c>
      <c r="E23" s="606">
        <f t="shared" si="0"/>
        <v>0</v>
      </c>
      <c r="F23" s="618">
        <v>0</v>
      </c>
      <c r="G23" s="618">
        <v>0</v>
      </c>
      <c r="H23" s="606">
        <f t="shared" si="1"/>
        <v>0</v>
      </c>
      <c r="K23" s="617"/>
      <c r="L23" s="617"/>
      <c r="M23" s="617"/>
      <c r="N23" s="617"/>
      <c r="O23" s="617"/>
    </row>
    <row r="24" spans="1:15">
      <c r="A24" s="365">
        <v>9</v>
      </c>
      <c r="B24" s="327" t="s">
        <v>708</v>
      </c>
      <c r="C24" s="605">
        <f>SUM(C25:C26)</f>
        <v>18094691.65000001</v>
      </c>
      <c r="D24" s="605">
        <f>SUM(D25:D26)</f>
        <v>0</v>
      </c>
      <c r="E24" s="606">
        <f t="shared" si="0"/>
        <v>18094691.65000001</v>
      </c>
      <c r="F24" s="618">
        <f>SUM(F25:F26)</f>
        <v>16187995.27</v>
      </c>
      <c r="G24" s="618">
        <f>SUM(G25:G26)</f>
        <v>0</v>
      </c>
      <c r="H24" s="606">
        <f t="shared" si="1"/>
        <v>16187995.27</v>
      </c>
      <c r="K24" s="617"/>
      <c r="L24" s="617"/>
      <c r="M24" s="617"/>
      <c r="N24" s="617"/>
      <c r="O24" s="617"/>
    </row>
    <row r="25" spans="1:15">
      <c r="A25" s="365">
        <v>9.1</v>
      </c>
      <c r="B25" s="331" t="s">
        <v>709</v>
      </c>
      <c r="C25" s="605">
        <v>18094691.65000001</v>
      </c>
      <c r="D25" s="605">
        <v>0</v>
      </c>
      <c r="E25" s="606">
        <f t="shared" si="0"/>
        <v>18094691.65000001</v>
      </c>
      <c r="F25" s="618">
        <v>16187995.27</v>
      </c>
      <c r="G25" s="618">
        <v>0</v>
      </c>
      <c r="H25" s="606">
        <f t="shared" si="1"/>
        <v>16187995.27</v>
      </c>
      <c r="K25" s="617"/>
      <c r="L25" s="617"/>
      <c r="M25" s="617"/>
      <c r="N25" s="617"/>
      <c r="O25" s="617"/>
    </row>
    <row r="26" spans="1:15">
      <c r="A26" s="365">
        <v>9.1999999999999993</v>
      </c>
      <c r="B26" s="331" t="s">
        <v>710</v>
      </c>
      <c r="C26" s="605">
        <v>0</v>
      </c>
      <c r="D26" s="605">
        <v>0</v>
      </c>
      <c r="E26" s="606">
        <f t="shared" si="0"/>
        <v>0</v>
      </c>
      <c r="F26" s="618">
        <v>0</v>
      </c>
      <c r="G26" s="618">
        <v>0</v>
      </c>
      <c r="H26" s="606">
        <f t="shared" si="1"/>
        <v>0</v>
      </c>
      <c r="K26" s="617"/>
      <c r="L26" s="617"/>
      <c r="M26" s="617"/>
      <c r="N26" s="617"/>
      <c r="O26" s="617"/>
    </row>
    <row r="27" spans="1:15">
      <c r="A27" s="365">
        <v>10</v>
      </c>
      <c r="B27" s="327" t="s">
        <v>36</v>
      </c>
      <c r="C27" s="605">
        <f>SUM(C28:C29)</f>
        <v>5944843.6899999985</v>
      </c>
      <c r="D27" s="605">
        <f>SUM(D28:D29)</f>
        <v>0</v>
      </c>
      <c r="E27" s="606">
        <f t="shared" si="0"/>
        <v>5944843.6899999985</v>
      </c>
      <c r="F27" s="618">
        <f>SUM(F28:F29)</f>
        <v>5229112.93</v>
      </c>
      <c r="G27" s="618">
        <f>SUM(G28:G29)</f>
        <v>0</v>
      </c>
      <c r="H27" s="606">
        <f t="shared" si="1"/>
        <v>5229112.93</v>
      </c>
      <c r="K27" s="617"/>
      <c r="L27" s="617"/>
      <c r="M27" s="617"/>
      <c r="N27" s="617"/>
      <c r="O27" s="617"/>
    </row>
    <row r="28" spans="1:15">
      <c r="A28" s="365">
        <v>10.1</v>
      </c>
      <c r="B28" s="331" t="s">
        <v>711</v>
      </c>
      <c r="C28" s="605">
        <v>0</v>
      </c>
      <c r="D28" s="605">
        <v>0</v>
      </c>
      <c r="E28" s="606">
        <f t="shared" si="0"/>
        <v>0</v>
      </c>
      <c r="F28" s="618">
        <v>0</v>
      </c>
      <c r="G28" s="618">
        <v>0</v>
      </c>
      <c r="H28" s="606">
        <f t="shared" si="1"/>
        <v>0</v>
      </c>
      <c r="K28" s="617"/>
      <c r="L28" s="617"/>
      <c r="M28" s="617"/>
      <c r="N28" s="617"/>
      <c r="O28" s="617"/>
    </row>
    <row r="29" spans="1:15">
      <c r="A29" s="365">
        <v>10.199999999999999</v>
      </c>
      <c r="B29" s="331" t="s">
        <v>712</v>
      </c>
      <c r="C29" s="605">
        <v>5944843.6899999985</v>
      </c>
      <c r="D29" s="605">
        <v>0</v>
      </c>
      <c r="E29" s="606">
        <f t="shared" si="0"/>
        <v>5944843.6899999985</v>
      </c>
      <c r="F29" s="618">
        <v>5229112.93</v>
      </c>
      <c r="G29" s="618">
        <v>0</v>
      </c>
      <c r="H29" s="606">
        <f t="shared" si="1"/>
        <v>5229112.93</v>
      </c>
      <c r="K29" s="617"/>
      <c r="L29" s="617"/>
      <c r="M29" s="617"/>
      <c r="N29" s="617"/>
      <c r="O29" s="617"/>
    </row>
    <row r="30" spans="1:15">
      <c r="A30" s="365">
        <v>11</v>
      </c>
      <c r="B30" s="327" t="s">
        <v>713</v>
      </c>
      <c r="C30" s="605">
        <f>SUM(C31:C32)</f>
        <v>2266864.2999999998</v>
      </c>
      <c r="D30" s="605">
        <f>SUM(D31:D32)</f>
        <v>0</v>
      </c>
      <c r="E30" s="606">
        <f t="shared" si="0"/>
        <v>2266864.2999999998</v>
      </c>
      <c r="F30" s="618">
        <f>SUM(F31:F32)</f>
        <v>1747295</v>
      </c>
      <c r="G30" s="618">
        <f>SUM(G31:G32)</f>
        <v>0</v>
      </c>
      <c r="H30" s="606">
        <f t="shared" si="1"/>
        <v>1747295</v>
      </c>
      <c r="K30" s="617"/>
      <c r="L30" s="617"/>
      <c r="M30" s="617"/>
      <c r="N30" s="617"/>
      <c r="O30" s="617"/>
    </row>
    <row r="31" spans="1:15">
      <c r="A31" s="365">
        <v>11.1</v>
      </c>
      <c r="B31" s="331" t="s">
        <v>714</v>
      </c>
      <c r="C31" s="605">
        <v>2266864.2999999998</v>
      </c>
      <c r="D31" s="605">
        <v>0</v>
      </c>
      <c r="E31" s="606">
        <f t="shared" si="0"/>
        <v>2266864.2999999998</v>
      </c>
      <c r="F31" s="618">
        <v>1747295</v>
      </c>
      <c r="G31" s="618">
        <v>0</v>
      </c>
      <c r="H31" s="606">
        <f t="shared" si="1"/>
        <v>1747295</v>
      </c>
      <c r="K31" s="617"/>
      <c r="L31" s="617"/>
      <c r="M31" s="617"/>
      <c r="N31" s="617"/>
      <c r="O31" s="617"/>
    </row>
    <row r="32" spans="1:15">
      <c r="A32" s="365">
        <v>11.2</v>
      </c>
      <c r="B32" s="331" t="s">
        <v>715</v>
      </c>
      <c r="C32" s="605">
        <v>0</v>
      </c>
      <c r="D32" s="605">
        <v>0</v>
      </c>
      <c r="E32" s="606">
        <f t="shared" si="0"/>
        <v>0</v>
      </c>
      <c r="F32" s="618">
        <v>0</v>
      </c>
      <c r="G32" s="618">
        <v>0</v>
      </c>
      <c r="H32" s="606">
        <f t="shared" si="1"/>
        <v>0</v>
      </c>
      <c r="K32" s="617"/>
      <c r="L32" s="617"/>
      <c r="M32" s="617"/>
      <c r="N32" s="617"/>
      <c r="O32" s="617"/>
    </row>
    <row r="33" spans="1:15">
      <c r="A33" s="365">
        <v>13</v>
      </c>
      <c r="B33" s="327" t="s">
        <v>88</v>
      </c>
      <c r="C33" s="605">
        <v>18508974.189999994</v>
      </c>
      <c r="D33" s="605">
        <v>5780955.5200000033</v>
      </c>
      <c r="E33" s="606">
        <f t="shared" si="0"/>
        <v>24289929.709999997</v>
      </c>
      <c r="F33" s="618">
        <v>19660002.710000001</v>
      </c>
      <c r="G33" s="618">
        <v>3056851.1499999985</v>
      </c>
      <c r="H33" s="606">
        <f t="shared" si="1"/>
        <v>22716853.859999999</v>
      </c>
      <c r="K33" s="617"/>
      <c r="L33" s="617"/>
      <c r="M33" s="617"/>
      <c r="N33" s="617"/>
      <c r="O33" s="617"/>
    </row>
    <row r="34" spans="1:15">
      <c r="A34" s="365">
        <v>13.1</v>
      </c>
      <c r="B34" s="332" t="s">
        <v>716</v>
      </c>
      <c r="C34" s="605">
        <v>13604484.059999999</v>
      </c>
      <c r="D34" s="605">
        <v>0</v>
      </c>
      <c r="E34" s="606">
        <f t="shared" si="0"/>
        <v>13604484.059999999</v>
      </c>
      <c r="F34" s="618">
        <v>14315754.679999998</v>
      </c>
      <c r="G34" s="618">
        <v>0</v>
      </c>
      <c r="H34" s="606">
        <f t="shared" si="1"/>
        <v>14315754.679999998</v>
      </c>
      <c r="K34" s="617"/>
      <c r="L34" s="617"/>
      <c r="M34" s="617"/>
      <c r="N34" s="617"/>
      <c r="O34" s="617"/>
    </row>
    <row r="35" spans="1:15">
      <c r="A35" s="365">
        <v>13.2</v>
      </c>
      <c r="B35" s="332" t="s">
        <v>717</v>
      </c>
      <c r="C35" s="605">
        <v>0</v>
      </c>
      <c r="D35" s="605">
        <v>0</v>
      </c>
      <c r="E35" s="606">
        <f t="shared" si="0"/>
        <v>0</v>
      </c>
      <c r="F35" s="618">
        <v>0</v>
      </c>
      <c r="G35" s="618">
        <v>0</v>
      </c>
      <c r="H35" s="606">
        <f t="shared" si="1"/>
        <v>0</v>
      </c>
      <c r="K35" s="617"/>
      <c r="L35" s="617"/>
      <c r="M35" s="617"/>
      <c r="N35" s="617"/>
      <c r="O35" s="617"/>
    </row>
    <row r="36" spans="1:15">
      <c r="A36" s="365">
        <v>14</v>
      </c>
      <c r="B36" s="333" t="s">
        <v>718</v>
      </c>
      <c r="C36" s="605">
        <f>SUM(C7,C11,C13,C14,C15,C19,C22,C23,C24,C27,C30,C33)</f>
        <v>400450264.33000028</v>
      </c>
      <c r="D36" s="605">
        <f>SUM(D7,D11,D13,D14,D15,D19,D22,D23,D24,D27,D30,D33)</f>
        <v>712533422.87000012</v>
      </c>
      <c r="E36" s="606">
        <f t="shared" si="0"/>
        <v>1112983687.2000003</v>
      </c>
      <c r="F36" s="618">
        <f>SUM(F7,F11,F13,F14,F15,F19,F22,F23,F24,F27,F30,F33)</f>
        <v>298507179.68596631</v>
      </c>
      <c r="G36" s="618">
        <f>SUM(G7,G11,G13,G14,G15,G19,G22,G23,G24,G27,G30,G33)</f>
        <v>609466473.37521458</v>
      </c>
      <c r="H36" s="606">
        <f t="shared" si="1"/>
        <v>907973653.06118083</v>
      </c>
      <c r="K36" s="617"/>
      <c r="L36" s="617"/>
      <c r="M36" s="617"/>
      <c r="N36" s="617"/>
      <c r="O36" s="617"/>
    </row>
    <row r="37" spans="1:15" ht="22.5" customHeight="1">
      <c r="A37" s="365"/>
      <c r="B37" s="334" t="s">
        <v>93</v>
      </c>
      <c r="C37" s="813"/>
      <c r="D37" s="814"/>
      <c r="E37" s="814"/>
      <c r="F37" s="814"/>
      <c r="G37" s="814"/>
      <c r="H37" s="815"/>
      <c r="K37" s="617"/>
      <c r="L37" s="617"/>
      <c r="M37" s="617"/>
      <c r="N37" s="617"/>
      <c r="O37" s="617"/>
    </row>
    <row r="38" spans="1:15">
      <c r="A38" s="365">
        <v>15</v>
      </c>
      <c r="B38" s="335" t="s">
        <v>719</v>
      </c>
      <c r="C38" s="618">
        <v>203700</v>
      </c>
      <c r="D38" s="618">
        <v>0</v>
      </c>
      <c r="E38" s="620">
        <f>C38+D38</f>
        <v>203700</v>
      </c>
      <c r="F38" s="618">
        <v>2529400</v>
      </c>
      <c r="G38" s="618">
        <v>0</v>
      </c>
      <c r="H38" s="620">
        <f>F38+G38</f>
        <v>2529400</v>
      </c>
      <c r="K38" s="617"/>
      <c r="L38" s="617"/>
      <c r="M38" s="617"/>
      <c r="N38" s="617"/>
      <c r="O38" s="617"/>
    </row>
    <row r="39" spans="1:15">
      <c r="A39" s="365">
        <v>15.1</v>
      </c>
      <c r="B39" s="336" t="s">
        <v>699</v>
      </c>
      <c r="C39" s="618">
        <v>203700</v>
      </c>
      <c r="D39" s="618">
        <v>0</v>
      </c>
      <c r="E39" s="620">
        <f t="shared" ref="E39:E53" si="2">C39+D39</f>
        <v>203700</v>
      </c>
      <c r="F39" s="618">
        <v>2529400</v>
      </c>
      <c r="G39" s="618">
        <v>0</v>
      </c>
      <c r="H39" s="620">
        <f t="shared" ref="H39:H53" si="3">F39+G39</f>
        <v>2529400</v>
      </c>
      <c r="K39" s="617"/>
      <c r="L39" s="617"/>
      <c r="M39" s="617"/>
      <c r="N39" s="617"/>
      <c r="O39" s="617"/>
    </row>
    <row r="40" spans="1:15" ht="24" customHeight="1">
      <c r="A40" s="365">
        <v>16</v>
      </c>
      <c r="B40" s="329" t="s">
        <v>720</v>
      </c>
      <c r="C40" s="618">
        <v>0</v>
      </c>
      <c r="D40" s="618">
        <v>0</v>
      </c>
      <c r="E40" s="620">
        <f t="shared" si="2"/>
        <v>0</v>
      </c>
      <c r="F40" s="618">
        <v>0</v>
      </c>
      <c r="G40" s="618">
        <v>0</v>
      </c>
      <c r="H40" s="620">
        <f t="shared" si="3"/>
        <v>0</v>
      </c>
      <c r="K40" s="617"/>
      <c r="L40" s="617"/>
      <c r="M40" s="617"/>
      <c r="N40" s="617"/>
      <c r="O40" s="617"/>
    </row>
    <row r="41" spans="1:15" ht="21">
      <c r="A41" s="365">
        <v>17</v>
      </c>
      <c r="B41" s="329" t="s">
        <v>721</v>
      </c>
      <c r="C41" s="618">
        <f>SUM(C42:C45)</f>
        <v>144242329.6099999</v>
      </c>
      <c r="D41" s="618">
        <f>SUM(D42:D45)</f>
        <v>676011190.61000013</v>
      </c>
      <c r="E41" s="620">
        <f t="shared" si="2"/>
        <v>820253520.22000003</v>
      </c>
      <c r="F41" s="618">
        <f>SUM(F42:F45)</f>
        <v>114965322.37999997</v>
      </c>
      <c r="G41" s="618">
        <f>SUM(G42:G45)</f>
        <v>509831486.93999988</v>
      </c>
      <c r="H41" s="620">
        <f t="shared" si="3"/>
        <v>624796809.31999981</v>
      </c>
      <c r="K41" s="617"/>
      <c r="L41" s="617"/>
      <c r="M41" s="617"/>
      <c r="N41" s="617"/>
      <c r="O41" s="617"/>
    </row>
    <row r="42" spans="1:15">
      <c r="A42" s="365">
        <v>17.100000000000001</v>
      </c>
      <c r="B42" s="337" t="s">
        <v>722</v>
      </c>
      <c r="C42" s="618">
        <v>143246866.8499999</v>
      </c>
      <c r="D42" s="618">
        <v>138800026.44999999</v>
      </c>
      <c r="E42" s="620">
        <f t="shared" si="2"/>
        <v>282046893.29999989</v>
      </c>
      <c r="F42" s="618">
        <v>114197443.36999996</v>
      </c>
      <c r="G42" s="618">
        <v>158272365.98999989</v>
      </c>
      <c r="H42" s="620">
        <f t="shared" si="3"/>
        <v>272469809.35999984</v>
      </c>
      <c r="K42" s="617"/>
      <c r="L42" s="617"/>
      <c r="M42" s="617"/>
      <c r="N42" s="617"/>
      <c r="O42" s="617"/>
    </row>
    <row r="43" spans="1:15">
      <c r="A43" s="365">
        <v>17.2</v>
      </c>
      <c r="B43" s="338" t="s">
        <v>89</v>
      </c>
      <c r="C43" s="618">
        <v>0</v>
      </c>
      <c r="D43" s="618">
        <v>502459988.4800002</v>
      </c>
      <c r="E43" s="620">
        <f t="shared" si="2"/>
        <v>502459988.4800002</v>
      </c>
      <c r="F43" s="618">
        <v>0</v>
      </c>
      <c r="G43" s="618">
        <v>338689742.56999999</v>
      </c>
      <c r="H43" s="620">
        <f t="shared" si="3"/>
        <v>338689742.56999999</v>
      </c>
      <c r="K43" s="617"/>
      <c r="L43" s="617"/>
      <c r="M43" s="617"/>
      <c r="N43" s="617"/>
      <c r="O43" s="617"/>
    </row>
    <row r="44" spans="1:15">
      <c r="A44" s="365">
        <v>17.3</v>
      </c>
      <c r="B44" s="337" t="s">
        <v>723</v>
      </c>
      <c r="C44" s="618">
        <v>0</v>
      </c>
      <c r="D44" s="618">
        <v>0</v>
      </c>
      <c r="E44" s="620">
        <f t="shared" si="2"/>
        <v>0</v>
      </c>
      <c r="F44" s="618">
        <v>0</v>
      </c>
      <c r="G44" s="618">
        <v>5033595.7799999993</v>
      </c>
      <c r="H44" s="620">
        <f t="shared" si="3"/>
        <v>5033595.7799999993</v>
      </c>
      <c r="K44" s="617"/>
      <c r="L44" s="617"/>
      <c r="M44" s="617"/>
      <c r="N44" s="617"/>
      <c r="O44" s="617"/>
    </row>
    <row r="45" spans="1:15">
      <c r="A45" s="365">
        <v>17.399999999999999</v>
      </c>
      <c r="B45" s="337" t="s">
        <v>724</v>
      </c>
      <c r="C45" s="618">
        <v>995462.76</v>
      </c>
      <c r="D45" s="618">
        <v>34751175.680000007</v>
      </c>
      <c r="E45" s="620">
        <f t="shared" si="2"/>
        <v>35746638.440000005</v>
      </c>
      <c r="F45" s="618">
        <v>767879.01</v>
      </c>
      <c r="G45" s="618">
        <v>7835782.5999999996</v>
      </c>
      <c r="H45" s="620">
        <f t="shared" si="3"/>
        <v>8603661.6099999994</v>
      </c>
      <c r="K45" s="617"/>
      <c r="L45" s="617"/>
      <c r="M45" s="617"/>
      <c r="N45" s="617"/>
      <c r="O45" s="617"/>
    </row>
    <row r="46" spans="1:15">
      <c r="A46" s="365">
        <v>18</v>
      </c>
      <c r="B46" s="339" t="s">
        <v>725</v>
      </c>
      <c r="C46" s="618">
        <v>53399.297795965511</v>
      </c>
      <c r="D46" s="618">
        <v>59898.741423466592</v>
      </c>
      <c r="E46" s="620">
        <f t="shared" si="2"/>
        <v>113298.0392194321</v>
      </c>
      <c r="F46" s="618">
        <v>164286.34999999998</v>
      </c>
      <c r="G46" s="618">
        <v>167937.32000000007</v>
      </c>
      <c r="H46" s="620">
        <f t="shared" si="3"/>
        <v>332223.67000000004</v>
      </c>
      <c r="K46" s="617"/>
      <c r="L46" s="617"/>
      <c r="M46" s="617"/>
      <c r="N46" s="617"/>
      <c r="O46" s="617"/>
    </row>
    <row r="47" spans="1:15">
      <c r="A47" s="365">
        <v>19</v>
      </c>
      <c r="B47" s="339" t="s">
        <v>726</v>
      </c>
      <c r="C47" s="618">
        <f>SUM(C48:C49)</f>
        <v>2231139.5699999998</v>
      </c>
      <c r="D47" s="618">
        <f>SUM(D48:D49)</f>
        <v>0</v>
      </c>
      <c r="E47" s="620">
        <f t="shared" si="2"/>
        <v>2231139.5699999998</v>
      </c>
      <c r="F47" s="618">
        <f>SUM(F48:F49)</f>
        <v>2663355.56</v>
      </c>
      <c r="G47" s="618">
        <f>SUM(G48:G49)</f>
        <v>0</v>
      </c>
      <c r="H47" s="620">
        <f t="shared" si="3"/>
        <v>2663355.56</v>
      </c>
      <c r="K47" s="617"/>
      <c r="L47" s="617"/>
      <c r="M47" s="617"/>
      <c r="N47" s="617"/>
      <c r="O47" s="617"/>
    </row>
    <row r="48" spans="1:15">
      <c r="A48" s="365">
        <v>19.100000000000001</v>
      </c>
      <c r="B48" s="340" t="s">
        <v>727</v>
      </c>
      <c r="C48" s="618">
        <v>1957947</v>
      </c>
      <c r="D48" s="618">
        <v>0</v>
      </c>
      <c r="E48" s="620">
        <f t="shared" si="2"/>
        <v>1957947</v>
      </c>
      <c r="F48" s="618">
        <v>2469122.06</v>
      </c>
      <c r="G48" s="618">
        <v>0</v>
      </c>
      <c r="H48" s="620">
        <f t="shared" si="3"/>
        <v>2469122.06</v>
      </c>
      <c r="K48" s="617"/>
      <c r="L48" s="617"/>
      <c r="M48" s="617"/>
      <c r="N48" s="617"/>
      <c r="O48" s="617"/>
    </row>
    <row r="49" spans="1:15">
      <c r="A49" s="365">
        <v>19.2</v>
      </c>
      <c r="B49" s="341" t="s">
        <v>728</v>
      </c>
      <c r="C49" s="618">
        <v>273192.57</v>
      </c>
      <c r="D49" s="618">
        <v>0</v>
      </c>
      <c r="E49" s="620">
        <f t="shared" si="2"/>
        <v>273192.57</v>
      </c>
      <c r="F49" s="618">
        <v>194233.5</v>
      </c>
      <c r="G49" s="618">
        <v>0</v>
      </c>
      <c r="H49" s="620">
        <f t="shared" si="3"/>
        <v>194233.5</v>
      </c>
      <c r="K49" s="617"/>
      <c r="L49" s="617"/>
      <c r="M49" s="617"/>
      <c r="N49" s="617"/>
      <c r="O49" s="617"/>
    </row>
    <row r="50" spans="1:15">
      <c r="A50" s="365">
        <v>20</v>
      </c>
      <c r="B50" s="342" t="s">
        <v>90</v>
      </c>
      <c r="C50" s="618">
        <v>0</v>
      </c>
      <c r="D50" s="618">
        <v>27303861.350000001</v>
      </c>
      <c r="E50" s="620">
        <f t="shared" si="2"/>
        <v>27303861.350000001</v>
      </c>
      <c r="F50" s="618">
        <v>0</v>
      </c>
      <c r="G50" s="618">
        <v>28171252.5</v>
      </c>
      <c r="H50" s="620">
        <f t="shared" si="3"/>
        <v>28171252.5</v>
      </c>
      <c r="K50" s="617"/>
      <c r="L50" s="617"/>
      <c r="M50" s="617"/>
      <c r="N50" s="617"/>
      <c r="O50" s="617"/>
    </row>
    <row r="51" spans="1:15">
      <c r="A51" s="365">
        <v>21</v>
      </c>
      <c r="B51" s="343" t="s">
        <v>78</v>
      </c>
      <c r="C51" s="618">
        <v>3569003.91</v>
      </c>
      <c r="D51" s="618">
        <v>0</v>
      </c>
      <c r="E51" s="620">
        <f t="shared" si="2"/>
        <v>3569003.91</v>
      </c>
      <c r="F51" s="618">
        <v>4079259.15</v>
      </c>
      <c r="G51" s="618">
        <v>0</v>
      </c>
      <c r="H51" s="620">
        <f t="shared" si="3"/>
        <v>4079259.15</v>
      </c>
      <c r="K51" s="617"/>
      <c r="L51" s="617"/>
      <c r="M51" s="617"/>
      <c r="N51" s="617"/>
      <c r="O51" s="617"/>
    </row>
    <row r="52" spans="1:15">
      <c r="A52" s="365">
        <v>21.1</v>
      </c>
      <c r="B52" s="338" t="s">
        <v>729</v>
      </c>
      <c r="C52" s="618">
        <v>0</v>
      </c>
      <c r="D52" s="618">
        <v>0</v>
      </c>
      <c r="E52" s="620">
        <f t="shared" si="2"/>
        <v>0</v>
      </c>
      <c r="F52" s="618">
        <v>0</v>
      </c>
      <c r="G52" s="618">
        <v>0</v>
      </c>
      <c r="H52" s="620">
        <f t="shared" si="3"/>
        <v>0</v>
      </c>
      <c r="K52" s="617"/>
      <c r="L52" s="617"/>
      <c r="M52" s="617"/>
      <c r="N52" s="617"/>
      <c r="O52" s="617"/>
    </row>
    <row r="53" spans="1:15">
      <c r="A53" s="365">
        <v>22</v>
      </c>
      <c r="B53" s="342" t="s">
        <v>730</v>
      </c>
      <c r="C53" s="618">
        <f>SUM(C38,C40,C41,C46,C47,C50,C51)</f>
        <v>150299572.38779584</v>
      </c>
      <c r="D53" s="618">
        <f>SUM(D38,D40,D41,D46,D47,D50,D51)</f>
        <v>703374950.70142365</v>
      </c>
      <c r="E53" s="620">
        <f t="shared" si="2"/>
        <v>853674523.08921945</v>
      </c>
      <c r="F53" s="618">
        <f>SUM(F38,F40,F41,F46,F47,F50,F51)</f>
        <v>124401623.43999997</v>
      </c>
      <c r="G53" s="618">
        <f>SUM(G38,G40,G41,G46,G47,G50,G51)</f>
        <v>538170676.75999987</v>
      </c>
      <c r="H53" s="620">
        <f t="shared" si="3"/>
        <v>662572300.19999981</v>
      </c>
      <c r="K53" s="617"/>
      <c r="L53" s="617"/>
      <c r="M53" s="617"/>
      <c r="N53" s="617"/>
      <c r="O53" s="617"/>
    </row>
    <row r="54" spans="1:15" ht="24" customHeight="1">
      <c r="A54" s="365"/>
      <c r="B54" s="344" t="s">
        <v>731</v>
      </c>
      <c r="C54" s="816"/>
      <c r="D54" s="817"/>
      <c r="E54" s="817"/>
      <c r="F54" s="817"/>
      <c r="G54" s="817"/>
      <c r="H54" s="818"/>
      <c r="K54" s="617"/>
      <c r="L54" s="617"/>
      <c r="M54" s="617"/>
      <c r="N54" s="617"/>
      <c r="O54" s="617"/>
    </row>
    <row r="55" spans="1:15">
      <c r="A55" s="365">
        <v>23</v>
      </c>
      <c r="B55" s="554" t="s">
        <v>960</v>
      </c>
      <c r="C55" s="618">
        <v>76000000</v>
      </c>
      <c r="D55" s="618">
        <v>0</v>
      </c>
      <c r="E55" s="620">
        <f>C55+D55</f>
        <v>76000000</v>
      </c>
      <c r="F55" s="618">
        <v>76000000</v>
      </c>
      <c r="G55" s="618">
        <v>0</v>
      </c>
      <c r="H55" s="620">
        <f>F55+G55</f>
        <v>76000000</v>
      </c>
      <c r="K55" s="617"/>
      <c r="L55" s="617"/>
      <c r="M55" s="617"/>
      <c r="N55" s="617"/>
      <c r="O55" s="617"/>
    </row>
    <row r="56" spans="1:15">
      <c r="A56" s="365">
        <v>24</v>
      </c>
      <c r="B56" s="342" t="s">
        <v>732</v>
      </c>
      <c r="C56" s="618">
        <v>60000000</v>
      </c>
      <c r="D56" s="618">
        <v>0</v>
      </c>
      <c r="E56" s="620">
        <f t="shared" ref="E56:E69" si="4">C56+D56</f>
        <v>60000000</v>
      </c>
      <c r="F56" s="618">
        <v>60000000</v>
      </c>
      <c r="G56" s="618">
        <v>0</v>
      </c>
      <c r="H56" s="620">
        <f t="shared" ref="H56:H69" si="5">F56+G56</f>
        <v>60000000</v>
      </c>
      <c r="K56" s="617"/>
      <c r="L56" s="617"/>
      <c r="M56" s="617"/>
      <c r="N56" s="617"/>
      <c r="O56" s="617"/>
    </row>
    <row r="57" spans="1:15">
      <c r="A57" s="365">
        <v>25</v>
      </c>
      <c r="B57" s="345" t="s">
        <v>91</v>
      </c>
      <c r="C57" s="618">
        <v>0</v>
      </c>
      <c r="D57" s="618">
        <v>0</v>
      </c>
      <c r="E57" s="620">
        <f t="shared" si="4"/>
        <v>0</v>
      </c>
      <c r="F57" s="618">
        <v>0</v>
      </c>
      <c r="G57" s="618">
        <v>0</v>
      </c>
      <c r="H57" s="620">
        <f t="shared" si="5"/>
        <v>0</v>
      </c>
      <c r="K57" s="617"/>
      <c r="L57" s="617"/>
      <c r="M57" s="617"/>
      <c r="N57" s="617"/>
      <c r="O57" s="617"/>
    </row>
    <row r="58" spans="1:15">
      <c r="A58" s="365">
        <v>26</v>
      </c>
      <c r="B58" s="339" t="s">
        <v>733</v>
      </c>
      <c r="C58" s="618">
        <v>0</v>
      </c>
      <c r="D58" s="618">
        <v>0</v>
      </c>
      <c r="E58" s="620">
        <f t="shared" si="4"/>
        <v>0</v>
      </c>
      <c r="F58" s="618">
        <v>0</v>
      </c>
      <c r="G58" s="618">
        <v>0</v>
      </c>
      <c r="H58" s="620">
        <f t="shared" si="5"/>
        <v>0</v>
      </c>
      <c r="K58" s="617"/>
      <c r="L58" s="617"/>
      <c r="M58" s="617"/>
      <c r="N58" s="617"/>
      <c r="O58" s="617"/>
    </row>
    <row r="59" spans="1:15" ht="21">
      <c r="A59" s="365">
        <v>27</v>
      </c>
      <c r="B59" s="339" t="s">
        <v>734</v>
      </c>
      <c r="C59" s="618">
        <f>SUM(C60:C61)</f>
        <v>0</v>
      </c>
      <c r="D59" s="618">
        <f>SUM(D60:D61)</f>
        <v>0</v>
      </c>
      <c r="E59" s="620">
        <f t="shared" si="4"/>
        <v>0</v>
      </c>
      <c r="F59" s="618">
        <v>0</v>
      </c>
      <c r="G59" s="618">
        <v>0</v>
      </c>
      <c r="H59" s="620">
        <f t="shared" si="5"/>
        <v>0</v>
      </c>
      <c r="K59" s="617"/>
      <c r="L59" s="617"/>
      <c r="M59" s="617"/>
      <c r="N59" s="617"/>
      <c r="O59" s="617"/>
    </row>
    <row r="60" spans="1:15">
      <c r="A60" s="365">
        <v>27.1</v>
      </c>
      <c r="B60" s="346" t="s">
        <v>735</v>
      </c>
      <c r="C60" s="618">
        <v>0</v>
      </c>
      <c r="D60" s="618">
        <v>0</v>
      </c>
      <c r="E60" s="620">
        <f t="shared" si="4"/>
        <v>0</v>
      </c>
      <c r="F60" s="618">
        <v>0</v>
      </c>
      <c r="G60" s="618">
        <v>0</v>
      </c>
      <c r="H60" s="620">
        <f t="shared" si="5"/>
        <v>0</v>
      </c>
      <c r="K60" s="617"/>
      <c r="L60" s="617"/>
      <c r="M60" s="617"/>
      <c r="N60" s="617"/>
      <c r="O60" s="617"/>
    </row>
    <row r="61" spans="1:15">
      <c r="A61" s="365">
        <v>27.2</v>
      </c>
      <c r="B61" s="337" t="s">
        <v>736</v>
      </c>
      <c r="C61" s="618">
        <v>0</v>
      </c>
      <c r="D61" s="618">
        <v>0</v>
      </c>
      <c r="E61" s="620">
        <f t="shared" si="4"/>
        <v>0</v>
      </c>
      <c r="F61" s="618">
        <v>0</v>
      </c>
      <c r="G61" s="618">
        <v>0</v>
      </c>
      <c r="H61" s="620">
        <f t="shared" si="5"/>
        <v>0</v>
      </c>
      <c r="K61" s="617"/>
      <c r="L61" s="617"/>
      <c r="M61" s="617"/>
      <c r="N61" s="617"/>
      <c r="O61" s="617"/>
    </row>
    <row r="62" spans="1:15">
      <c r="A62" s="365">
        <v>28</v>
      </c>
      <c r="B62" s="343" t="s">
        <v>737</v>
      </c>
      <c r="C62" s="618">
        <v>0</v>
      </c>
      <c r="D62" s="618">
        <v>0</v>
      </c>
      <c r="E62" s="620">
        <f t="shared" si="4"/>
        <v>0</v>
      </c>
      <c r="F62" s="618">
        <v>0</v>
      </c>
      <c r="G62" s="618">
        <v>0</v>
      </c>
      <c r="H62" s="620">
        <f t="shared" si="5"/>
        <v>0</v>
      </c>
      <c r="K62" s="617"/>
      <c r="L62" s="617"/>
      <c r="M62" s="617"/>
      <c r="N62" s="617"/>
      <c r="O62" s="617"/>
    </row>
    <row r="63" spans="1:15">
      <c r="A63" s="365">
        <v>29</v>
      </c>
      <c r="B63" s="339" t="s">
        <v>738</v>
      </c>
      <c r="C63" s="618">
        <f>SUM(C64:C66)</f>
        <v>2023404.98</v>
      </c>
      <c r="D63" s="618">
        <f>SUM(D64:D66)</f>
        <v>0</v>
      </c>
      <c r="E63" s="620">
        <f t="shared" si="4"/>
        <v>2023404.98</v>
      </c>
      <c r="F63" s="618">
        <f>SUM(F64:F66)</f>
        <v>1828571.6300000001</v>
      </c>
      <c r="G63" s="618">
        <f>SUM(G64:G66)</f>
        <v>0</v>
      </c>
      <c r="H63" s="620">
        <f t="shared" si="5"/>
        <v>1828571.6300000001</v>
      </c>
      <c r="K63" s="617"/>
      <c r="L63" s="617"/>
      <c r="M63" s="617"/>
      <c r="N63" s="617"/>
      <c r="O63" s="617"/>
    </row>
    <row r="64" spans="1:15">
      <c r="A64" s="365">
        <v>29.1</v>
      </c>
      <c r="B64" s="328" t="s">
        <v>739</v>
      </c>
      <c r="C64" s="618">
        <v>2023404.98</v>
      </c>
      <c r="D64" s="618">
        <v>0</v>
      </c>
      <c r="E64" s="620">
        <f t="shared" si="4"/>
        <v>2023404.98</v>
      </c>
      <c r="F64" s="618">
        <v>1828571.6300000001</v>
      </c>
      <c r="G64" s="618">
        <v>0</v>
      </c>
      <c r="H64" s="620">
        <f t="shared" si="5"/>
        <v>1828571.6300000001</v>
      </c>
      <c r="K64" s="617"/>
      <c r="L64" s="617"/>
      <c r="M64" s="617"/>
      <c r="N64" s="617"/>
      <c r="O64" s="617"/>
    </row>
    <row r="65" spans="1:15" ht="24.95" customHeight="1">
      <c r="A65" s="365">
        <v>29.2</v>
      </c>
      <c r="B65" s="346" t="s">
        <v>740</v>
      </c>
      <c r="C65" s="618">
        <v>0</v>
      </c>
      <c r="D65" s="618">
        <v>0</v>
      </c>
      <c r="E65" s="620">
        <f t="shared" si="4"/>
        <v>0</v>
      </c>
      <c r="F65" s="618">
        <v>0</v>
      </c>
      <c r="G65" s="618">
        <v>0</v>
      </c>
      <c r="H65" s="620">
        <f t="shared" si="5"/>
        <v>0</v>
      </c>
      <c r="K65" s="617"/>
      <c r="L65" s="617"/>
      <c r="M65" s="617"/>
      <c r="N65" s="617"/>
      <c r="O65" s="617"/>
    </row>
    <row r="66" spans="1:15" ht="22.5" customHeight="1">
      <c r="A66" s="365">
        <v>29.3</v>
      </c>
      <c r="B66" s="331" t="s">
        <v>741</v>
      </c>
      <c r="C66" s="618">
        <v>0</v>
      </c>
      <c r="D66" s="618">
        <v>0</v>
      </c>
      <c r="E66" s="620">
        <f t="shared" si="4"/>
        <v>0</v>
      </c>
      <c r="F66" s="618">
        <v>0</v>
      </c>
      <c r="G66" s="618">
        <v>0</v>
      </c>
      <c r="H66" s="620">
        <f t="shared" si="5"/>
        <v>0</v>
      </c>
      <c r="K66" s="617"/>
      <c r="L66" s="617"/>
      <c r="M66" s="617"/>
      <c r="N66" s="617"/>
      <c r="O66" s="617"/>
    </row>
    <row r="67" spans="1:15">
      <c r="A67" s="365">
        <v>30</v>
      </c>
      <c r="B67" s="327" t="s">
        <v>92</v>
      </c>
      <c r="C67" s="618">
        <v>121285759.13000003</v>
      </c>
      <c r="D67" s="618">
        <v>0</v>
      </c>
      <c r="E67" s="620">
        <f t="shared" si="4"/>
        <v>121285759.13000003</v>
      </c>
      <c r="F67" s="618">
        <v>107572781.22864716</v>
      </c>
      <c r="G67" s="618">
        <v>0</v>
      </c>
      <c r="H67" s="620">
        <f t="shared" si="5"/>
        <v>107572781.22864716</v>
      </c>
      <c r="K67" s="617"/>
      <c r="L67" s="617"/>
      <c r="M67" s="617"/>
      <c r="N67" s="617"/>
      <c r="O67" s="617"/>
    </row>
    <row r="68" spans="1:15">
      <c r="A68" s="365">
        <v>31</v>
      </c>
      <c r="B68" s="347" t="s">
        <v>742</v>
      </c>
      <c r="C68" s="618">
        <f>SUM(C55,C56,C57,C58,C59,C62,C63,C67)</f>
        <v>259309164.11000001</v>
      </c>
      <c r="D68" s="618">
        <f>SUM(D55,D56,D57,D58,D59,D62,D63,D67)</f>
        <v>0</v>
      </c>
      <c r="E68" s="620">
        <f t="shared" si="4"/>
        <v>259309164.11000001</v>
      </c>
      <c r="F68" s="618">
        <f>SUM(F55,F56,F57,F58,F59,F62,F63,F67)</f>
        <v>245401352.85864717</v>
      </c>
      <c r="G68" s="618">
        <f>SUM(G55,G56,G57,G58,G59,G62,G63,G67)</f>
        <v>0</v>
      </c>
      <c r="H68" s="620">
        <f t="shared" si="5"/>
        <v>245401352.85864717</v>
      </c>
      <c r="K68" s="617"/>
      <c r="L68" s="617"/>
      <c r="M68" s="617"/>
      <c r="N68" s="617"/>
      <c r="O68" s="617"/>
    </row>
    <row r="69" spans="1:15">
      <c r="A69" s="365">
        <v>32</v>
      </c>
      <c r="B69" s="348" t="s">
        <v>743</v>
      </c>
      <c r="C69" s="618">
        <f>SUM(C53,C68)</f>
        <v>409608736.49779582</v>
      </c>
      <c r="D69" s="618">
        <f>SUM(D53,D68)</f>
        <v>703374950.70142365</v>
      </c>
      <c r="E69" s="620">
        <f t="shared" si="4"/>
        <v>1112983687.1992195</v>
      </c>
      <c r="F69" s="618">
        <f>SUM(F53,F68)</f>
        <v>369802976.29864717</v>
      </c>
      <c r="G69" s="618">
        <f>SUM(G53,G68)</f>
        <v>538170676.75999987</v>
      </c>
      <c r="H69" s="620">
        <f t="shared" si="5"/>
        <v>907973653.05864704</v>
      </c>
      <c r="K69" s="617"/>
      <c r="L69" s="617"/>
      <c r="M69" s="617"/>
      <c r="N69" s="617"/>
      <c r="O69" s="617"/>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H45"/>
  <sheetViews>
    <sheetView zoomScale="80" zoomScaleNormal="80" workbookViewId="0">
      <selection activeCell="B2" sqref="B2"/>
    </sheetView>
  </sheetViews>
  <sheetFormatPr defaultRowHeight="15"/>
  <cols>
    <col min="2" max="2" width="66.5703125" customWidth="1"/>
    <col min="3" max="8" width="17.85546875" customWidth="1"/>
    <col min="14" max="14" width="16.28515625" customWidth="1"/>
    <col min="16" max="16" width="24.28515625" customWidth="1"/>
  </cols>
  <sheetData>
    <row r="1" spans="1:8" ht="15.75">
      <c r="A1" s="16" t="s">
        <v>97</v>
      </c>
      <c r="B1" s="235" t="str">
        <f>Info!C2</f>
        <v>სს "ხალიკ ბანკი საქართველო"</v>
      </c>
      <c r="C1" s="15"/>
      <c r="D1" s="178"/>
      <c r="E1" s="178"/>
      <c r="F1" s="178"/>
      <c r="G1" s="178"/>
    </row>
    <row r="2" spans="1:8" ht="15.75">
      <c r="A2" s="16" t="s">
        <v>98</v>
      </c>
      <c r="B2" s="779">
        <f>'1. key ratios'!B2</f>
        <v>45838</v>
      </c>
      <c r="C2" s="27"/>
      <c r="D2" s="17"/>
      <c r="E2" s="17"/>
      <c r="F2" s="17"/>
      <c r="G2" s="17"/>
      <c r="H2" s="1"/>
    </row>
    <row r="3" spans="1:8" ht="15.75">
      <c r="A3" s="16"/>
      <c r="B3" s="15"/>
      <c r="C3" s="27"/>
      <c r="D3" s="17"/>
      <c r="E3" s="17"/>
      <c r="F3" s="17"/>
      <c r="G3" s="17"/>
      <c r="H3" s="1"/>
    </row>
    <row r="4" spans="1:8">
      <c r="A4" s="828" t="s">
        <v>25</v>
      </c>
      <c r="B4" s="824" t="s">
        <v>155</v>
      </c>
      <c r="C4" s="826" t="s">
        <v>103</v>
      </c>
      <c r="D4" s="826"/>
      <c r="E4" s="826"/>
      <c r="F4" s="826" t="s">
        <v>104</v>
      </c>
      <c r="G4" s="826"/>
      <c r="H4" s="827"/>
    </row>
    <row r="5" spans="1:8" ht="15.6" customHeight="1">
      <c r="A5" s="829"/>
      <c r="B5" s="825"/>
      <c r="C5" s="350" t="s">
        <v>26</v>
      </c>
      <c r="D5" s="350" t="s">
        <v>77</v>
      </c>
      <c r="E5" s="350" t="s">
        <v>66</v>
      </c>
      <c r="F5" s="350" t="s">
        <v>26</v>
      </c>
      <c r="G5" s="350" t="s">
        <v>77</v>
      </c>
      <c r="H5" s="350" t="s">
        <v>66</v>
      </c>
    </row>
    <row r="6" spans="1:8">
      <c r="A6" s="377">
        <v>1</v>
      </c>
      <c r="B6" s="351" t="s">
        <v>744</v>
      </c>
      <c r="C6" s="621">
        <f>SUM(C7:C12)</f>
        <v>19595049.800000019</v>
      </c>
      <c r="D6" s="621">
        <f>SUM(D7:D12)</f>
        <v>23543839.589999989</v>
      </c>
      <c r="E6" s="622">
        <f>C6+D6</f>
        <v>43138889.390000008</v>
      </c>
      <c r="F6" s="621">
        <f>SUM(F7:F12)</f>
        <v>15536331.881864706</v>
      </c>
      <c r="G6" s="621">
        <f>SUM(G7:G12)</f>
        <v>22379784.280477494</v>
      </c>
      <c r="H6" s="622">
        <f>F6+G6</f>
        <v>37916116.162342198</v>
      </c>
    </row>
    <row r="7" spans="1:8">
      <c r="A7" s="377">
        <v>1.1000000000000001</v>
      </c>
      <c r="B7" s="352" t="s">
        <v>698</v>
      </c>
      <c r="C7" s="621">
        <v>0</v>
      </c>
      <c r="D7" s="621">
        <v>0</v>
      </c>
      <c r="E7" s="622">
        <f t="shared" ref="E7:E45" si="0">C7+D7</f>
        <v>0</v>
      </c>
      <c r="F7" s="621">
        <v>0</v>
      </c>
      <c r="G7" s="621">
        <v>0</v>
      </c>
      <c r="H7" s="622">
        <f t="shared" ref="H7:H44" si="1">F7+G7</f>
        <v>0</v>
      </c>
    </row>
    <row r="8" spans="1:8" ht="21">
      <c r="A8" s="377">
        <v>1.2</v>
      </c>
      <c r="B8" s="352" t="s">
        <v>745</v>
      </c>
      <c r="C8" s="621">
        <v>0</v>
      </c>
      <c r="D8" s="621">
        <v>0</v>
      </c>
      <c r="E8" s="622">
        <f t="shared" si="0"/>
        <v>0</v>
      </c>
      <c r="F8" s="621">
        <v>0</v>
      </c>
      <c r="G8" s="621">
        <v>0</v>
      </c>
      <c r="H8" s="622">
        <f t="shared" si="1"/>
        <v>0</v>
      </c>
    </row>
    <row r="9" spans="1:8" ht="21.6" customHeight="1">
      <c r="A9" s="377">
        <v>1.3</v>
      </c>
      <c r="B9" s="346" t="s">
        <v>746</v>
      </c>
      <c r="C9" s="621">
        <v>0</v>
      </c>
      <c r="D9" s="621">
        <v>0</v>
      </c>
      <c r="E9" s="622">
        <f t="shared" si="0"/>
        <v>0</v>
      </c>
      <c r="F9" s="621">
        <v>0</v>
      </c>
      <c r="G9" s="621">
        <v>0</v>
      </c>
      <c r="H9" s="622">
        <f t="shared" si="1"/>
        <v>0</v>
      </c>
    </row>
    <row r="10" spans="1:8" ht="21">
      <c r="A10" s="377">
        <v>1.4</v>
      </c>
      <c r="B10" s="346" t="s">
        <v>702</v>
      </c>
      <c r="C10" s="621">
        <v>0</v>
      </c>
      <c r="D10" s="621">
        <v>0</v>
      </c>
      <c r="E10" s="622">
        <f t="shared" si="0"/>
        <v>0</v>
      </c>
      <c r="F10" s="621">
        <v>0</v>
      </c>
      <c r="G10" s="621">
        <v>0</v>
      </c>
      <c r="H10" s="622">
        <f t="shared" si="1"/>
        <v>0</v>
      </c>
    </row>
    <row r="11" spans="1:8">
      <c r="A11" s="377">
        <v>1.5</v>
      </c>
      <c r="B11" s="346" t="s">
        <v>705</v>
      </c>
      <c r="C11" s="621">
        <v>19595049.800000019</v>
      </c>
      <c r="D11" s="621">
        <v>23543839.589999989</v>
      </c>
      <c r="E11" s="622">
        <f t="shared" si="0"/>
        <v>43138889.390000008</v>
      </c>
      <c r="F11" s="621">
        <v>15536331.881864706</v>
      </c>
      <c r="G11" s="621">
        <v>22379784.280477494</v>
      </c>
      <c r="H11" s="622">
        <f t="shared" si="1"/>
        <v>37916116.162342198</v>
      </c>
    </row>
    <row r="12" spans="1:8">
      <c r="A12" s="377">
        <v>1.6</v>
      </c>
      <c r="B12" s="353" t="s">
        <v>88</v>
      </c>
      <c r="C12" s="621">
        <v>0</v>
      </c>
      <c r="D12" s="621">
        <v>0</v>
      </c>
      <c r="E12" s="622">
        <f t="shared" si="0"/>
        <v>0</v>
      </c>
      <c r="F12" s="621">
        <v>0</v>
      </c>
      <c r="G12" s="621">
        <v>0</v>
      </c>
      <c r="H12" s="622">
        <f t="shared" si="1"/>
        <v>0</v>
      </c>
    </row>
    <row r="13" spans="1:8">
      <c r="A13" s="377">
        <v>2</v>
      </c>
      <c r="B13" s="354" t="s">
        <v>747</v>
      </c>
      <c r="C13" s="621">
        <f>SUM(C14:C17)</f>
        <v>-5118382.54</v>
      </c>
      <c r="D13" s="621">
        <f>SUM(D14:D17)</f>
        <v>-14030092.650000002</v>
      </c>
      <c r="E13" s="622">
        <f t="shared" si="0"/>
        <v>-19148475.190000001</v>
      </c>
      <c r="F13" s="621">
        <f>SUM(F14:F17)</f>
        <v>-3914111.88</v>
      </c>
      <c r="G13" s="621">
        <f>SUM(G14:G17)</f>
        <v>-12197754.360000003</v>
      </c>
      <c r="H13" s="622">
        <f t="shared" si="1"/>
        <v>-16111866.240000002</v>
      </c>
    </row>
    <row r="14" spans="1:8">
      <c r="A14" s="377">
        <v>2.1</v>
      </c>
      <c r="B14" s="346" t="s">
        <v>748</v>
      </c>
      <c r="C14" s="621">
        <v>0</v>
      </c>
      <c r="D14" s="621">
        <v>0</v>
      </c>
      <c r="E14" s="622">
        <f t="shared" si="0"/>
        <v>0</v>
      </c>
      <c r="F14" s="621">
        <v>0</v>
      </c>
      <c r="G14" s="621">
        <v>0</v>
      </c>
      <c r="H14" s="622">
        <f t="shared" si="1"/>
        <v>0</v>
      </c>
    </row>
    <row r="15" spans="1:8" ht="24.6" customHeight="1">
      <c r="A15" s="377">
        <v>2.2000000000000002</v>
      </c>
      <c r="B15" s="346" t="s">
        <v>749</v>
      </c>
      <c r="C15" s="621">
        <v>0</v>
      </c>
      <c r="D15" s="621">
        <v>0</v>
      </c>
      <c r="E15" s="622">
        <f t="shared" si="0"/>
        <v>0</v>
      </c>
      <c r="F15" s="621">
        <v>0</v>
      </c>
      <c r="G15" s="621">
        <v>0</v>
      </c>
      <c r="H15" s="622">
        <f t="shared" si="1"/>
        <v>0</v>
      </c>
    </row>
    <row r="16" spans="1:8" ht="20.45" customHeight="1">
      <c r="A16" s="377">
        <v>2.2999999999999998</v>
      </c>
      <c r="B16" s="346" t="s">
        <v>750</v>
      </c>
      <c r="C16" s="621">
        <v>-5118382.54</v>
      </c>
      <c r="D16" s="621">
        <v>-14030092.650000002</v>
      </c>
      <c r="E16" s="622">
        <f t="shared" si="0"/>
        <v>-19148475.190000001</v>
      </c>
      <c r="F16" s="621">
        <v>-3914111.88</v>
      </c>
      <c r="G16" s="621">
        <v>-12197754.360000003</v>
      </c>
      <c r="H16" s="622">
        <f t="shared" si="1"/>
        <v>-16111866.240000002</v>
      </c>
    </row>
    <row r="17" spans="1:8">
      <c r="A17" s="377">
        <v>2.4</v>
      </c>
      <c r="B17" s="346" t="s">
        <v>751</v>
      </c>
      <c r="C17" s="621">
        <v>0</v>
      </c>
      <c r="D17" s="621">
        <v>0</v>
      </c>
      <c r="E17" s="622">
        <f t="shared" si="0"/>
        <v>0</v>
      </c>
      <c r="F17" s="621">
        <v>0</v>
      </c>
      <c r="G17" s="621">
        <v>0</v>
      </c>
      <c r="H17" s="622">
        <f t="shared" si="1"/>
        <v>0</v>
      </c>
    </row>
    <row r="18" spans="1:8">
      <c r="A18" s="377">
        <v>3</v>
      </c>
      <c r="B18" s="354" t="s">
        <v>752</v>
      </c>
      <c r="C18" s="621">
        <v>0</v>
      </c>
      <c r="D18" s="621">
        <v>0</v>
      </c>
      <c r="E18" s="622">
        <f t="shared" si="0"/>
        <v>0</v>
      </c>
      <c r="F18" s="621">
        <v>0</v>
      </c>
      <c r="G18" s="621">
        <v>0</v>
      </c>
      <c r="H18" s="622">
        <f t="shared" si="1"/>
        <v>0</v>
      </c>
    </row>
    <row r="19" spans="1:8">
      <c r="A19" s="377">
        <v>4</v>
      </c>
      <c r="B19" s="354" t="s">
        <v>753</v>
      </c>
      <c r="C19" s="621">
        <v>569045.74000000057</v>
      </c>
      <c r="D19" s="621">
        <v>531291.20999999985</v>
      </c>
      <c r="E19" s="622">
        <f t="shared" si="0"/>
        <v>1100336.9500000004</v>
      </c>
      <c r="F19" s="621">
        <v>614941.75999999989</v>
      </c>
      <c r="G19" s="621">
        <v>514589.83999999997</v>
      </c>
      <c r="H19" s="622">
        <f t="shared" si="1"/>
        <v>1129531.5999999999</v>
      </c>
    </row>
    <row r="20" spans="1:8">
      <c r="A20" s="377">
        <v>5</v>
      </c>
      <c r="B20" s="354" t="s">
        <v>754</v>
      </c>
      <c r="C20" s="621">
        <v>-448530.6999999999</v>
      </c>
      <c r="D20" s="621">
        <v>-1096530.93</v>
      </c>
      <c r="E20" s="622">
        <f t="shared" si="0"/>
        <v>-1545061.63</v>
      </c>
      <c r="F20" s="621">
        <v>-341068.02</v>
      </c>
      <c r="G20" s="621">
        <v>-1028376.4900000002</v>
      </c>
      <c r="H20" s="622">
        <f t="shared" si="1"/>
        <v>-1369444.5100000002</v>
      </c>
    </row>
    <row r="21" spans="1:8" ht="38.450000000000003" customHeight="1">
      <c r="A21" s="377">
        <v>6</v>
      </c>
      <c r="B21" s="354" t="s">
        <v>755</v>
      </c>
      <c r="C21" s="621">
        <v>24960.280000000002</v>
      </c>
      <c r="D21" s="621">
        <v>14074.819999999996</v>
      </c>
      <c r="E21" s="622">
        <f t="shared" si="0"/>
        <v>39035.1</v>
      </c>
      <c r="F21" s="621">
        <v>0</v>
      </c>
      <c r="G21" s="621">
        <v>0</v>
      </c>
      <c r="H21" s="622">
        <f t="shared" si="1"/>
        <v>0</v>
      </c>
    </row>
    <row r="22" spans="1:8" ht="27.6" customHeight="1">
      <c r="A22" s="377">
        <v>7</v>
      </c>
      <c r="B22" s="354" t="s">
        <v>756</v>
      </c>
      <c r="C22" s="621">
        <v>-552179.42999999993</v>
      </c>
      <c r="D22" s="621">
        <v>0</v>
      </c>
      <c r="E22" s="622">
        <f t="shared" si="0"/>
        <v>-552179.42999999993</v>
      </c>
      <c r="F22" s="621">
        <v>-591458.28</v>
      </c>
      <c r="G22" s="621">
        <v>0</v>
      </c>
      <c r="H22" s="622">
        <f t="shared" si="1"/>
        <v>-591458.28</v>
      </c>
    </row>
    <row r="23" spans="1:8" ht="36.950000000000003" customHeight="1">
      <c r="A23" s="377">
        <v>8</v>
      </c>
      <c r="B23" s="355" t="s">
        <v>757</v>
      </c>
      <c r="C23" s="621">
        <v>0</v>
      </c>
      <c r="D23" s="621">
        <v>0</v>
      </c>
      <c r="E23" s="622">
        <f t="shared" si="0"/>
        <v>0</v>
      </c>
      <c r="F23" s="621">
        <v>0</v>
      </c>
      <c r="G23" s="621">
        <v>0</v>
      </c>
      <c r="H23" s="622">
        <f t="shared" si="1"/>
        <v>0</v>
      </c>
    </row>
    <row r="24" spans="1:8" ht="34.5" customHeight="1">
      <c r="A24" s="377">
        <v>9</v>
      </c>
      <c r="B24" s="355" t="s">
        <v>758</v>
      </c>
      <c r="C24" s="621">
        <v>0</v>
      </c>
      <c r="D24" s="621">
        <v>0</v>
      </c>
      <c r="E24" s="622">
        <f t="shared" si="0"/>
        <v>0</v>
      </c>
      <c r="F24" s="621">
        <v>0</v>
      </c>
      <c r="G24" s="621">
        <v>0</v>
      </c>
      <c r="H24" s="622">
        <f t="shared" si="1"/>
        <v>0</v>
      </c>
    </row>
    <row r="25" spans="1:8">
      <c r="A25" s="377">
        <v>10</v>
      </c>
      <c r="B25" s="354" t="s">
        <v>759</v>
      </c>
      <c r="C25" s="621">
        <v>2027419.8200000003</v>
      </c>
      <c r="D25" s="621">
        <v>0</v>
      </c>
      <c r="E25" s="622">
        <f t="shared" si="0"/>
        <v>2027419.8200000003</v>
      </c>
      <c r="F25" s="621">
        <v>3496873.7899999991</v>
      </c>
      <c r="G25" s="621">
        <v>0</v>
      </c>
      <c r="H25" s="622">
        <f t="shared" si="1"/>
        <v>3496873.7899999991</v>
      </c>
    </row>
    <row r="26" spans="1:8" ht="27" customHeight="1">
      <c r="A26" s="377">
        <v>11</v>
      </c>
      <c r="B26" s="356" t="s">
        <v>760</v>
      </c>
      <c r="C26" s="621">
        <v>21353.82</v>
      </c>
      <c r="D26" s="621">
        <v>0</v>
      </c>
      <c r="E26" s="622">
        <f t="shared" si="0"/>
        <v>21353.82</v>
      </c>
      <c r="F26" s="621">
        <v>0</v>
      </c>
      <c r="G26" s="621">
        <v>0</v>
      </c>
      <c r="H26" s="622">
        <f t="shared" si="1"/>
        <v>0</v>
      </c>
    </row>
    <row r="27" spans="1:8">
      <c r="A27" s="377">
        <v>12</v>
      </c>
      <c r="B27" s="354" t="s">
        <v>761</v>
      </c>
      <c r="C27" s="621">
        <v>41067.14</v>
      </c>
      <c r="D27" s="621">
        <v>0</v>
      </c>
      <c r="E27" s="622">
        <f t="shared" si="0"/>
        <v>41067.14</v>
      </c>
      <c r="F27" s="621">
        <v>32761.199999999997</v>
      </c>
      <c r="G27" s="621">
        <v>33576</v>
      </c>
      <c r="H27" s="622">
        <f t="shared" si="1"/>
        <v>66337.2</v>
      </c>
    </row>
    <row r="28" spans="1:8">
      <c r="A28" s="377">
        <v>13</v>
      </c>
      <c r="B28" s="357" t="s">
        <v>762</v>
      </c>
      <c r="C28" s="621">
        <v>-2210148.8200000003</v>
      </c>
      <c r="D28" s="621">
        <v>-266480.28000000003</v>
      </c>
      <c r="E28" s="622">
        <f t="shared" si="0"/>
        <v>-2476629.1000000006</v>
      </c>
      <c r="F28" s="621">
        <v>-1824442.6799999997</v>
      </c>
      <c r="G28" s="621">
        <v>-321208.54000000004</v>
      </c>
      <c r="H28" s="622">
        <f t="shared" si="1"/>
        <v>-2145651.2199999997</v>
      </c>
    </row>
    <row r="29" spans="1:8">
      <c r="A29" s="377">
        <v>14</v>
      </c>
      <c r="B29" s="358" t="s">
        <v>763</v>
      </c>
      <c r="C29" s="621">
        <f>SUM(C30:C31)</f>
        <v>-9749244.6399999987</v>
      </c>
      <c r="D29" s="621">
        <f>SUM(D30:D31)</f>
        <v>0</v>
      </c>
      <c r="E29" s="622">
        <f t="shared" si="0"/>
        <v>-9749244.6399999987</v>
      </c>
      <c r="F29" s="621">
        <f>SUM(F30:F31)</f>
        <v>-9248375.709999999</v>
      </c>
      <c r="G29" s="621">
        <f>SUM(G30:G31)</f>
        <v>0</v>
      </c>
      <c r="H29" s="622">
        <f t="shared" si="1"/>
        <v>-9248375.709999999</v>
      </c>
    </row>
    <row r="30" spans="1:8">
      <c r="A30" s="377">
        <v>14.1</v>
      </c>
      <c r="B30" s="331" t="s">
        <v>764</v>
      </c>
      <c r="C30" s="621">
        <v>-8223511.6999999983</v>
      </c>
      <c r="D30" s="621">
        <v>0</v>
      </c>
      <c r="E30" s="622">
        <f t="shared" si="0"/>
        <v>-8223511.6999999983</v>
      </c>
      <c r="F30" s="621">
        <v>-8298837.459999999</v>
      </c>
      <c r="G30" s="621">
        <v>0</v>
      </c>
      <c r="H30" s="622">
        <f t="shared" si="1"/>
        <v>-8298837.459999999</v>
      </c>
    </row>
    <row r="31" spans="1:8">
      <c r="A31" s="377">
        <v>14.2</v>
      </c>
      <c r="B31" s="331" t="s">
        <v>765</v>
      </c>
      <c r="C31" s="621">
        <v>-1525732.9400000002</v>
      </c>
      <c r="D31" s="621">
        <v>0</v>
      </c>
      <c r="E31" s="622">
        <f t="shared" si="0"/>
        <v>-1525732.9400000002</v>
      </c>
      <c r="F31" s="621">
        <v>-949538.25</v>
      </c>
      <c r="G31" s="621">
        <v>0</v>
      </c>
      <c r="H31" s="622">
        <f t="shared" si="1"/>
        <v>-949538.25</v>
      </c>
    </row>
    <row r="32" spans="1:8">
      <c r="A32" s="377">
        <v>15</v>
      </c>
      <c r="B32" s="359" t="s">
        <v>766</v>
      </c>
      <c r="C32" s="621">
        <v>-1519424.0299999996</v>
      </c>
      <c r="D32" s="621">
        <v>0</v>
      </c>
      <c r="E32" s="622">
        <f t="shared" si="0"/>
        <v>-1519424.0299999996</v>
      </c>
      <c r="F32" s="621">
        <v>-1436148.67</v>
      </c>
      <c r="G32" s="621">
        <v>0</v>
      </c>
      <c r="H32" s="622">
        <f t="shared" si="1"/>
        <v>-1436148.67</v>
      </c>
    </row>
    <row r="33" spans="1:8" ht="22.5" customHeight="1">
      <c r="A33" s="377">
        <v>16</v>
      </c>
      <c r="B33" s="327" t="s">
        <v>767</v>
      </c>
      <c r="C33" s="621">
        <v>0</v>
      </c>
      <c r="D33" s="621">
        <v>0</v>
      </c>
      <c r="E33" s="622">
        <f t="shared" si="0"/>
        <v>0</v>
      </c>
      <c r="F33" s="621">
        <v>0</v>
      </c>
      <c r="G33" s="621">
        <v>0</v>
      </c>
      <c r="H33" s="622">
        <f t="shared" si="1"/>
        <v>0</v>
      </c>
    </row>
    <row r="34" spans="1:8">
      <c r="A34" s="377">
        <v>17</v>
      </c>
      <c r="B34" s="354" t="s">
        <v>768</v>
      </c>
      <c r="C34" s="621">
        <f>SUM(C35:C36)</f>
        <v>-96568.979999999981</v>
      </c>
      <c r="D34" s="621">
        <f>SUM(D35:D36)</f>
        <v>44862.399999999987</v>
      </c>
      <c r="E34" s="622">
        <f t="shared" si="0"/>
        <v>-51706.579999999994</v>
      </c>
      <c r="F34" s="621">
        <f>SUM(F35:F36)</f>
        <v>-341474.62999999989</v>
      </c>
      <c r="G34" s="621">
        <f>SUM(G35:G36)</f>
        <v>281979.56</v>
      </c>
      <c r="H34" s="622">
        <f t="shared" si="1"/>
        <v>-59495.069999999891</v>
      </c>
    </row>
    <row r="35" spans="1:8">
      <c r="A35" s="377">
        <v>17.100000000000001</v>
      </c>
      <c r="B35" s="360" t="s">
        <v>769</v>
      </c>
      <c r="C35" s="621">
        <v>1302.7800000000034</v>
      </c>
      <c r="D35" s="621">
        <v>41676.189999999988</v>
      </c>
      <c r="E35" s="622">
        <f t="shared" si="0"/>
        <v>42978.969999999994</v>
      </c>
      <c r="F35" s="621">
        <v>-258580.59</v>
      </c>
      <c r="G35" s="621">
        <v>295415.84999999998</v>
      </c>
      <c r="H35" s="622">
        <f t="shared" si="1"/>
        <v>36835.25999999998</v>
      </c>
    </row>
    <row r="36" spans="1:8">
      <c r="A36" s="377">
        <v>17.2</v>
      </c>
      <c r="B36" s="331" t="s">
        <v>770</v>
      </c>
      <c r="C36" s="621">
        <v>-97871.75999999998</v>
      </c>
      <c r="D36" s="621">
        <v>3186.2099999999987</v>
      </c>
      <c r="E36" s="622">
        <f t="shared" si="0"/>
        <v>-94685.549999999988</v>
      </c>
      <c r="F36" s="621">
        <v>-82894.039999999921</v>
      </c>
      <c r="G36" s="621">
        <v>-13436.290000000003</v>
      </c>
      <c r="H36" s="622">
        <f t="shared" si="1"/>
        <v>-96330.329999999929</v>
      </c>
    </row>
    <row r="37" spans="1:8" ht="41.45" customHeight="1">
      <c r="A37" s="377">
        <v>18</v>
      </c>
      <c r="B37" s="361" t="s">
        <v>771</v>
      </c>
      <c r="C37" s="621">
        <f>SUM(C38:C39)</f>
        <v>-671549.46000000089</v>
      </c>
      <c r="D37" s="621">
        <f>SUM(D38:D39)</f>
        <v>-519036.91999999969</v>
      </c>
      <c r="E37" s="622">
        <f t="shared" si="0"/>
        <v>-1190586.3800000006</v>
      </c>
      <c r="F37" s="621">
        <f>SUM(F38:F39)</f>
        <v>771560.75860000099</v>
      </c>
      <c r="G37" s="623">
        <f>SUM(G38:G39)</f>
        <v>476837.72770494316</v>
      </c>
      <c r="H37" s="622">
        <f t="shared" si="1"/>
        <v>1248398.4863049441</v>
      </c>
    </row>
    <row r="38" spans="1:8" ht="21">
      <c r="A38" s="377">
        <v>18.100000000000001</v>
      </c>
      <c r="B38" s="346" t="s">
        <v>772</v>
      </c>
      <c r="C38" s="621">
        <v>0</v>
      </c>
      <c r="D38" s="621">
        <v>0</v>
      </c>
      <c r="E38" s="622">
        <f t="shared" si="0"/>
        <v>0</v>
      </c>
      <c r="F38" s="621">
        <v>0</v>
      </c>
      <c r="G38" s="621">
        <v>0</v>
      </c>
      <c r="H38" s="622">
        <f t="shared" si="1"/>
        <v>0</v>
      </c>
    </row>
    <row r="39" spans="1:8">
      <c r="A39" s="377">
        <v>18.2</v>
      </c>
      <c r="B39" s="346" t="s">
        <v>773</v>
      </c>
      <c r="C39" s="621">
        <v>-671549.46000000089</v>
      </c>
      <c r="D39" s="621">
        <v>-519036.91999999969</v>
      </c>
      <c r="E39" s="622">
        <f t="shared" si="0"/>
        <v>-1190586.3800000006</v>
      </c>
      <c r="F39" s="621">
        <v>771560.75860000099</v>
      </c>
      <c r="G39" s="621">
        <v>476837.72770494316</v>
      </c>
      <c r="H39" s="622">
        <f t="shared" si="1"/>
        <v>1248398.4863049441</v>
      </c>
    </row>
    <row r="40" spans="1:8" ht="24.6" customHeight="1">
      <c r="A40" s="377">
        <v>19</v>
      </c>
      <c r="B40" s="361" t="s">
        <v>774</v>
      </c>
      <c r="C40" s="621">
        <v>0</v>
      </c>
      <c r="D40" s="621">
        <v>0</v>
      </c>
      <c r="E40" s="622">
        <f t="shared" si="0"/>
        <v>0</v>
      </c>
      <c r="F40" s="621">
        <v>0</v>
      </c>
      <c r="G40" s="621">
        <v>0</v>
      </c>
      <c r="H40" s="622">
        <f t="shared" si="1"/>
        <v>0</v>
      </c>
    </row>
    <row r="41" spans="1:8" ht="24.95" customHeight="1">
      <c r="A41" s="377">
        <v>20</v>
      </c>
      <c r="B41" s="361" t="s">
        <v>775</v>
      </c>
      <c r="C41" s="621">
        <v>0</v>
      </c>
      <c r="D41" s="621">
        <v>0</v>
      </c>
      <c r="E41" s="622">
        <f t="shared" si="0"/>
        <v>0</v>
      </c>
      <c r="F41" s="621">
        <v>0</v>
      </c>
      <c r="G41" s="621">
        <v>0</v>
      </c>
      <c r="H41" s="622">
        <f t="shared" si="1"/>
        <v>0</v>
      </c>
    </row>
    <row r="42" spans="1:8" ht="33" customHeight="1">
      <c r="A42" s="377">
        <v>21</v>
      </c>
      <c r="B42" s="362" t="s">
        <v>776</v>
      </c>
      <c r="C42" s="621">
        <v>0</v>
      </c>
      <c r="D42" s="621">
        <v>0</v>
      </c>
      <c r="E42" s="622">
        <f t="shared" si="0"/>
        <v>0</v>
      </c>
      <c r="F42" s="621">
        <v>0</v>
      </c>
      <c r="G42" s="621">
        <v>0</v>
      </c>
      <c r="H42" s="622">
        <f t="shared" si="1"/>
        <v>0</v>
      </c>
    </row>
    <row r="43" spans="1:8">
      <c r="A43" s="377">
        <v>22</v>
      </c>
      <c r="B43" s="363" t="s">
        <v>777</v>
      </c>
      <c r="C43" s="621">
        <f>SUM(C6,C13,C18,C19,C20,C21,C22,C23,C24,C25,C26,C27,C28,C29,C32,C33,C34,C37,C40,C41,C42)</f>
        <v>1912868.0000000228</v>
      </c>
      <c r="D43" s="621">
        <f>SUM(D6,D13,D18,D19,D20,D21,D22,D23,D24,D25,D26,D27,D28,D29,D32,D33,D34,D37,D40,D41,D42)</f>
        <v>8221927.2399999872</v>
      </c>
      <c r="E43" s="622">
        <f t="shared" si="0"/>
        <v>10134795.24000001</v>
      </c>
      <c r="F43" s="621">
        <f>SUM(F6,F13,F18,F19,F20,F21,F22,F23,F24,F25,F26,F27,F28,F29,F32,F33,F34,F37,F40,F41,F42)</f>
        <v>2755389.5204647072</v>
      </c>
      <c r="G43" s="621">
        <f>SUM(G6,G13,G18,G19,G20,G21,G22,G23,G24,G25,G26,G27,G28,G29,G32,G33,G34,G37,G40,G41,G42)</f>
        <v>10139428.018182434</v>
      </c>
      <c r="H43" s="622">
        <f t="shared" si="1"/>
        <v>12894817.538647141</v>
      </c>
    </row>
    <row r="44" spans="1:8">
      <c r="A44" s="377">
        <v>23</v>
      </c>
      <c r="B44" s="363" t="s">
        <v>778</v>
      </c>
      <c r="C44" s="621">
        <v>-1896929.24</v>
      </c>
      <c r="D44" s="621">
        <v>0</v>
      </c>
      <c r="E44" s="622">
        <f t="shared" si="0"/>
        <v>-1896929.24</v>
      </c>
      <c r="F44" s="621">
        <v>2302746.54</v>
      </c>
      <c r="G44" s="621">
        <v>0</v>
      </c>
      <c r="H44" s="622">
        <f t="shared" si="1"/>
        <v>2302746.54</v>
      </c>
    </row>
    <row r="45" spans="1:8">
      <c r="A45" s="377">
        <v>24</v>
      </c>
      <c r="B45" s="363" t="s">
        <v>779</v>
      </c>
      <c r="C45" s="621">
        <f>C43+C44</f>
        <v>15938.760000022827</v>
      </c>
      <c r="D45" s="621">
        <f>D43+D44</f>
        <v>8221927.2399999872</v>
      </c>
      <c r="E45" s="622">
        <f t="shared" si="0"/>
        <v>8237866.0000000102</v>
      </c>
      <c r="F45" s="621">
        <v>452642.98046470713</v>
      </c>
      <c r="G45" s="621">
        <v>10139428.018182434</v>
      </c>
      <c r="H45" s="622">
        <f t="shared" ref="H45" si="2">F45+G45</f>
        <v>10592070.998647142</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P47"/>
  <sheetViews>
    <sheetView zoomScale="80" zoomScaleNormal="80" workbookViewId="0"/>
  </sheetViews>
  <sheetFormatPr defaultRowHeight="15"/>
  <cols>
    <col min="1" max="1" width="8.85546875" style="374"/>
    <col min="2" max="2" width="87.5703125" bestFit="1" customWidth="1"/>
    <col min="3" max="5" width="16.140625" customWidth="1"/>
    <col min="6" max="8" width="14.85546875" customWidth="1"/>
    <col min="14" max="14" width="13" style="610" bestFit="1" customWidth="1"/>
    <col min="15" max="16" width="14.85546875" style="610" bestFit="1" customWidth="1"/>
  </cols>
  <sheetData>
    <row r="1" spans="1:13" ht="15.75">
      <c r="A1" s="16" t="s">
        <v>97</v>
      </c>
      <c r="B1" s="235" t="str">
        <f>Info!C2</f>
        <v>სს "ხალიკ ბანკი საქართველო"</v>
      </c>
      <c r="C1" s="15"/>
      <c r="D1" s="178"/>
      <c r="E1" s="178"/>
      <c r="F1" s="178"/>
      <c r="G1" s="178"/>
    </row>
    <row r="2" spans="1:13" ht="15.75">
      <c r="A2" s="16" t="s">
        <v>98</v>
      </c>
      <c r="B2" s="779">
        <f>'1. key ratios'!B2</f>
        <v>45838</v>
      </c>
      <c r="C2" s="27"/>
      <c r="D2" s="17"/>
      <c r="E2" s="17"/>
      <c r="F2" s="17"/>
      <c r="G2" s="17"/>
      <c r="H2" s="1"/>
    </row>
    <row r="3" spans="1:13" ht="15.75">
      <c r="A3" s="16"/>
      <c r="B3" s="15"/>
      <c r="C3" s="27"/>
      <c r="D3" s="17"/>
      <c r="E3" s="17"/>
      <c r="F3" s="17"/>
      <c r="G3" s="17"/>
      <c r="H3" s="1"/>
    </row>
    <row r="4" spans="1:13" ht="15.75">
      <c r="A4" s="819" t="s">
        <v>25</v>
      </c>
      <c r="B4" s="830" t="s">
        <v>140</v>
      </c>
      <c r="C4" s="831" t="s">
        <v>103</v>
      </c>
      <c r="D4" s="831"/>
      <c r="E4" s="831"/>
      <c r="F4" s="831" t="s">
        <v>104</v>
      </c>
      <c r="G4" s="831"/>
      <c r="H4" s="832"/>
    </row>
    <row r="5" spans="1:13">
      <c r="A5" s="819"/>
      <c r="B5" s="830"/>
      <c r="C5" s="350" t="s">
        <v>26</v>
      </c>
      <c r="D5" s="350" t="s">
        <v>77</v>
      </c>
      <c r="E5" s="350" t="s">
        <v>66</v>
      </c>
      <c r="F5" s="350" t="s">
        <v>26</v>
      </c>
      <c r="G5" s="350" t="s">
        <v>77</v>
      </c>
      <c r="H5" s="364" t="s">
        <v>66</v>
      </c>
    </row>
    <row r="6" spans="1:13" ht="15.75">
      <c r="A6" s="365">
        <v>1</v>
      </c>
      <c r="B6" s="366" t="s">
        <v>780</v>
      </c>
      <c r="C6" s="624">
        <v>0</v>
      </c>
      <c r="D6" s="624">
        <v>0</v>
      </c>
      <c r="E6" s="625">
        <f t="shared" ref="E6:E43" si="0">C6+D6</f>
        <v>0</v>
      </c>
      <c r="F6" s="624">
        <v>0</v>
      </c>
      <c r="G6" s="624">
        <v>0</v>
      </c>
      <c r="H6" s="626">
        <f t="shared" ref="H6:H37" si="1">F6+G6</f>
        <v>0</v>
      </c>
      <c r="K6" s="617"/>
      <c r="L6" s="617"/>
      <c r="M6" s="617"/>
    </row>
    <row r="7" spans="1:13" ht="25.5">
      <c r="A7" s="365">
        <v>2</v>
      </c>
      <c r="B7" s="366" t="s">
        <v>166</v>
      </c>
      <c r="C7" s="624">
        <v>0</v>
      </c>
      <c r="D7" s="624">
        <v>0</v>
      </c>
      <c r="E7" s="625">
        <f t="shared" si="0"/>
        <v>0</v>
      </c>
      <c r="F7" s="624">
        <v>0</v>
      </c>
      <c r="G7" s="624">
        <v>0</v>
      </c>
      <c r="H7" s="626">
        <f t="shared" si="1"/>
        <v>0</v>
      </c>
      <c r="K7" s="617"/>
      <c r="L7" s="617"/>
      <c r="M7" s="617"/>
    </row>
    <row r="8" spans="1:13" ht="15.75">
      <c r="A8" s="365">
        <v>3</v>
      </c>
      <c r="B8" s="366" t="s">
        <v>168</v>
      </c>
      <c r="C8" s="624">
        <f>C9+C10</f>
        <v>3114343.79</v>
      </c>
      <c r="D8" s="624">
        <f>D9+D10</f>
        <v>564591314.38</v>
      </c>
      <c r="E8" s="625">
        <f t="shared" si="0"/>
        <v>567705658.16999996</v>
      </c>
      <c r="F8" s="624">
        <f>F9+F10</f>
        <v>2401513.2200000002</v>
      </c>
      <c r="G8" s="624">
        <f>G9+G10</f>
        <v>420980463.32999998</v>
      </c>
      <c r="H8" s="626">
        <f t="shared" si="1"/>
        <v>423381976.55000001</v>
      </c>
      <c r="K8" s="617"/>
      <c r="L8" s="617"/>
      <c r="M8" s="617"/>
    </row>
    <row r="9" spans="1:13" ht="15.75">
      <c r="A9" s="365">
        <v>3.1</v>
      </c>
      <c r="B9" s="367" t="s">
        <v>781</v>
      </c>
      <c r="C9" s="624">
        <v>3114343.79</v>
      </c>
      <c r="D9" s="624">
        <v>564591314.38</v>
      </c>
      <c r="E9" s="625">
        <f t="shared" si="0"/>
        <v>567705658.16999996</v>
      </c>
      <c r="F9" s="624">
        <v>2401513.2200000002</v>
      </c>
      <c r="G9" s="624">
        <v>420980463.32999998</v>
      </c>
      <c r="H9" s="626">
        <f t="shared" si="1"/>
        <v>423381976.55000001</v>
      </c>
      <c r="K9" s="617"/>
      <c r="L9" s="617"/>
      <c r="M9" s="617"/>
    </row>
    <row r="10" spans="1:13" ht="15.75">
      <c r="A10" s="365">
        <v>3.2</v>
      </c>
      <c r="B10" s="367" t="s">
        <v>782</v>
      </c>
      <c r="C10" s="624">
        <v>0</v>
      </c>
      <c r="D10" s="624">
        <v>0</v>
      </c>
      <c r="E10" s="625">
        <f t="shared" si="0"/>
        <v>0</v>
      </c>
      <c r="F10" s="624">
        <v>0</v>
      </c>
      <c r="G10" s="624">
        <v>0</v>
      </c>
      <c r="H10" s="626">
        <f t="shared" si="1"/>
        <v>0</v>
      </c>
      <c r="K10" s="617"/>
      <c r="L10" s="617"/>
      <c r="M10" s="617"/>
    </row>
    <row r="11" spans="1:13" ht="25.5">
      <c r="A11" s="365">
        <v>4</v>
      </c>
      <c r="B11" s="366" t="s">
        <v>167</v>
      </c>
      <c r="C11" s="624">
        <f>C12+C13</f>
        <v>0</v>
      </c>
      <c r="D11" s="624">
        <f>D12+D13</f>
        <v>0</v>
      </c>
      <c r="E11" s="625">
        <f t="shared" si="0"/>
        <v>0</v>
      </c>
      <c r="F11" s="624">
        <f>F12+F13</f>
        <v>0</v>
      </c>
      <c r="G11" s="624">
        <f>G12+G13</f>
        <v>0</v>
      </c>
      <c r="H11" s="626">
        <f t="shared" si="1"/>
        <v>0</v>
      </c>
      <c r="K11" s="617"/>
      <c r="L11" s="617"/>
      <c r="M11" s="617"/>
    </row>
    <row r="12" spans="1:13" ht="15.75">
      <c r="A12" s="365">
        <v>4.0999999999999996</v>
      </c>
      <c r="B12" s="367" t="s">
        <v>783</v>
      </c>
      <c r="C12" s="624">
        <v>0</v>
      </c>
      <c r="D12" s="624">
        <v>0</v>
      </c>
      <c r="E12" s="625">
        <f t="shared" si="0"/>
        <v>0</v>
      </c>
      <c r="F12" s="624">
        <v>0</v>
      </c>
      <c r="G12" s="624">
        <v>0</v>
      </c>
      <c r="H12" s="626">
        <f t="shared" si="1"/>
        <v>0</v>
      </c>
      <c r="K12" s="617"/>
      <c r="L12" s="617"/>
      <c r="M12" s="617"/>
    </row>
    <row r="13" spans="1:13" ht="15.75">
      <c r="A13" s="365">
        <v>4.2</v>
      </c>
      <c r="B13" s="367" t="s">
        <v>784</v>
      </c>
      <c r="C13" s="624">
        <v>0</v>
      </c>
      <c r="D13" s="624">
        <v>0</v>
      </c>
      <c r="E13" s="625">
        <f t="shared" si="0"/>
        <v>0</v>
      </c>
      <c r="F13" s="624">
        <v>0</v>
      </c>
      <c r="G13" s="624">
        <v>0</v>
      </c>
      <c r="H13" s="626">
        <f t="shared" si="1"/>
        <v>0</v>
      </c>
      <c r="K13" s="617"/>
      <c r="L13" s="617"/>
      <c r="M13" s="617"/>
    </row>
    <row r="14" spans="1:13" ht="15.75">
      <c r="A14" s="365">
        <v>5</v>
      </c>
      <c r="B14" s="368" t="s">
        <v>785</v>
      </c>
      <c r="C14" s="624">
        <f>C15+C16+C17+C23+C24+C25+C26</f>
        <v>49195490</v>
      </c>
      <c r="D14" s="624">
        <f>D15+D16+D17+D23+D24+D25+D26</f>
        <v>1912169765.5400002</v>
      </c>
      <c r="E14" s="625">
        <f t="shared" si="0"/>
        <v>1961365255.5400002</v>
      </c>
      <c r="F14" s="624">
        <f>F15+F16+F17+F23+F24+F25+F26</f>
        <v>28697261.5</v>
      </c>
      <c r="G14" s="624">
        <f>G15+G16+G17+G23+G24+G25+G26</f>
        <v>1171460511.1599998</v>
      </c>
      <c r="H14" s="626">
        <f t="shared" si="1"/>
        <v>1200157772.6599998</v>
      </c>
      <c r="K14" s="617"/>
      <c r="L14" s="617"/>
      <c r="M14" s="617"/>
    </row>
    <row r="15" spans="1:13" ht="15.75">
      <c r="A15" s="365">
        <v>5.0999999999999996</v>
      </c>
      <c r="B15" s="369" t="s">
        <v>786</v>
      </c>
      <c r="C15" s="624">
        <v>6643920</v>
      </c>
      <c r="D15" s="624">
        <v>13807905.41</v>
      </c>
      <c r="E15" s="625">
        <f t="shared" si="0"/>
        <v>20451825.41</v>
      </c>
      <c r="F15" s="624">
        <v>9702208.5</v>
      </c>
      <c r="G15" s="624">
        <v>8828525.6099999994</v>
      </c>
      <c r="H15" s="626">
        <f t="shared" si="1"/>
        <v>18530734.109999999</v>
      </c>
      <c r="K15" s="617"/>
      <c r="L15" s="617"/>
      <c r="M15" s="617"/>
    </row>
    <row r="16" spans="1:13" ht="15.75">
      <c r="A16" s="365">
        <v>5.2</v>
      </c>
      <c r="B16" s="369" t="s">
        <v>787</v>
      </c>
      <c r="C16" s="624">
        <v>0</v>
      </c>
      <c r="D16" s="624">
        <v>0</v>
      </c>
      <c r="E16" s="625">
        <f t="shared" si="0"/>
        <v>0</v>
      </c>
      <c r="F16" s="624">
        <v>0</v>
      </c>
      <c r="G16" s="624">
        <v>0</v>
      </c>
      <c r="H16" s="626">
        <f t="shared" si="1"/>
        <v>0</v>
      </c>
      <c r="K16" s="617"/>
      <c r="L16" s="617"/>
      <c r="M16" s="617"/>
    </row>
    <row r="17" spans="1:13" ht="15.75">
      <c r="A17" s="365">
        <v>5.3</v>
      </c>
      <c r="B17" s="369" t="s">
        <v>788</v>
      </c>
      <c r="C17" s="624">
        <f>C18+C19+C20+C21+C22</f>
        <v>42551570</v>
      </c>
      <c r="D17" s="624">
        <f>D18+D19+D20+D21+D22</f>
        <v>1746441614.6400001</v>
      </c>
      <c r="E17" s="625">
        <f t="shared" si="0"/>
        <v>1788993184.6400001</v>
      </c>
      <c r="F17" s="624">
        <f>F18+F19+F20+F21+F22</f>
        <v>18894156</v>
      </c>
      <c r="G17" s="624">
        <f>G18+G19+G20+G21+G22</f>
        <v>1110096882.21</v>
      </c>
      <c r="H17" s="626">
        <f t="shared" si="1"/>
        <v>1128991038.21</v>
      </c>
      <c r="K17" s="617"/>
      <c r="L17" s="617"/>
      <c r="M17" s="617"/>
    </row>
    <row r="18" spans="1:13" ht="15.75">
      <c r="A18" s="365" t="s">
        <v>169</v>
      </c>
      <c r="B18" s="370" t="s">
        <v>789</v>
      </c>
      <c r="C18" s="624">
        <v>3518859</v>
      </c>
      <c r="D18" s="624">
        <v>507465587.74000001</v>
      </c>
      <c r="E18" s="625">
        <f t="shared" si="0"/>
        <v>510984446.74000001</v>
      </c>
      <c r="F18" s="624">
        <v>6780258</v>
      </c>
      <c r="G18" s="624">
        <v>419073174.74000001</v>
      </c>
      <c r="H18" s="626">
        <f t="shared" si="1"/>
        <v>425853432.74000001</v>
      </c>
      <c r="K18" s="617"/>
      <c r="L18" s="617"/>
      <c r="M18" s="617"/>
    </row>
    <row r="19" spans="1:13" ht="15.75">
      <c r="A19" s="365" t="s">
        <v>170</v>
      </c>
      <c r="B19" s="371" t="s">
        <v>790</v>
      </c>
      <c r="C19" s="624">
        <v>0</v>
      </c>
      <c r="D19" s="624">
        <v>449523962.13</v>
      </c>
      <c r="E19" s="625">
        <f t="shared" si="0"/>
        <v>449523962.13</v>
      </c>
      <c r="F19" s="624">
        <v>0</v>
      </c>
      <c r="G19" s="624">
        <v>437822283.5</v>
      </c>
      <c r="H19" s="626">
        <f t="shared" si="1"/>
        <v>437822283.5</v>
      </c>
      <c r="K19" s="617"/>
      <c r="L19" s="617"/>
      <c r="M19" s="617"/>
    </row>
    <row r="20" spans="1:13" ht="15.75">
      <c r="A20" s="365" t="s">
        <v>171</v>
      </c>
      <c r="B20" s="371" t="s">
        <v>791</v>
      </c>
      <c r="C20" s="624">
        <v>0</v>
      </c>
      <c r="D20" s="624">
        <v>3141698.72</v>
      </c>
      <c r="E20" s="625">
        <f t="shared" si="0"/>
        <v>3141698.72</v>
      </c>
      <c r="F20" s="624">
        <v>0</v>
      </c>
      <c r="G20" s="624">
        <v>3029414.25</v>
      </c>
      <c r="H20" s="626">
        <f t="shared" si="1"/>
        <v>3029414.25</v>
      </c>
      <c r="K20" s="617"/>
      <c r="L20" s="617"/>
      <c r="M20" s="617"/>
    </row>
    <row r="21" spans="1:13" ht="15.75">
      <c r="A21" s="365" t="s">
        <v>172</v>
      </c>
      <c r="B21" s="371" t="s">
        <v>792</v>
      </c>
      <c r="C21" s="624">
        <v>1032711</v>
      </c>
      <c r="D21" s="624">
        <v>280532020.25</v>
      </c>
      <c r="E21" s="625">
        <f t="shared" si="0"/>
        <v>281564731.25</v>
      </c>
      <c r="F21" s="624">
        <v>2085289</v>
      </c>
      <c r="G21" s="624">
        <v>179673408.63</v>
      </c>
      <c r="H21" s="626">
        <f t="shared" si="1"/>
        <v>181758697.63</v>
      </c>
      <c r="K21" s="617"/>
      <c r="L21" s="617"/>
      <c r="M21" s="617"/>
    </row>
    <row r="22" spans="1:13" ht="15.75">
      <c r="A22" s="365" t="s">
        <v>173</v>
      </c>
      <c r="B22" s="371" t="s">
        <v>510</v>
      </c>
      <c r="C22" s="624">
        <v>38000000</v>
      </c>
      <c r="D22" s="624">
        <v>505778345.80000001</v>
      </c>
      <c r="E22" s="625">
        <f t="shared" si="0"/>
        <v>543778345.79999995</v>
      </c>
      <c r="F22" s="624">
        <v>10028609</v>
      </c>
      <c r="G22" s="624">
        <v>70498601.090000004</v>
      </c>
      <c r="H22" s="626">
        <f t="shared" si="1"/>
        <v>80527210.090000004</v>
      </c>
      <c r="K22" s="617"/>
      <c r="L22" s="617"/>
      <c r="M22" s="617"/>
    </row>
    <row r="23" spans="1:13" ht="15.75">
      <c r="A23" s="365">
        <v>5.4</v>
      </c>
      <c r="B23" s="369" t="s">
        <v>793</v>
      </c>
      <c r="C23" s="624">
        <v>0</v>
      </c>
      <c r="D23" s="624">
        <v>151920245.49000001</v>
      </c>
      <c r="E23" s="625">
        <f t="shared" si="0"/>
        <v>151920245.49000001</v>
      </c>
      <c r="F23" s="624">
        <v>100897</v>
      </c>
      <c r="G23" s="624">
        <v>52535103.340000004</v>
      </c>
      <c r="H23" s="626">
        <f t="shared" si="1"/>
        <v>52636000.340000004</v>
      </c>
      <c r="K23" s="617"/>
      <c r="L23" s="617"/>
      <c r="M23" s="617"/>
    </row>
    <row r="24" spans="1:13" ht="15.75">
      <c r="A24" s="365">
        <v>5.5</v>
      </c>
      <c r="B24" s="369" t="s">
        <v>794</v>
      </c>
      <c r="C24" s="624">
        <v>0</v>
      </c>
      <c r="D24" s="624">
        <v>0</v>
      </c>
      <c r="E24" s="625">
        <f t="shared" si="0"/>
        <v>0</v>
      </c>
      <c r="F24" s="624">
        <v>0</v>
      </c>
      <c r="G24" s="624">
        <v>0</v>
      </c>
      <c r="H24" s="626">
        <f t="shared" si="1"/>
        <v>0</v>
      </c>
      <c r="K24" s="617"/>
      <c r="L24" s="617"/>
      <c r="M24" s="617"/>
    </row>
    <row r="25" spans="1:13" ht="15.75">
      <c r="A25" s="365">
        <v>5.6</v>
      </c>
      <c r="B25" s="369" t="s">
        <v>795</v>
      </c>
      <c r="C25" s="624">
        <v>0</v>
      </c>
      <c r="D25" s="624">
        <v>0</v>
      </c>
      <c r="E25" s="625">
        <f t="shared" si="0"/>
        <v>0</v>
      </c>
      <c r="F25" s="624">
        <v>0</v>
      </c>
      <c r="G25" s="624">
        <v>0</v>
      </c>
      <c r="H25" s="626">
        <f t="shared" si="1"/>
        <v>0</v>
      </c>
      <c r="K25" s="617"/>
      <c r="L25" s="617"/>
      <c r="M25" s="617"/>
    </row>
    <row r="26" spans="1:13" ht="15.75">
      <c r="A26" s="365">
        <v>5.7</v>
      </c>
      <c r="B26" s="369" t="s">
        <v>510</v>
      </c>
      <c r="C26" s="624">
        <v>0</v>
      </c>
      <c r="D26" s="624">
        <v>0</v>
      </c>
      <c r="E26" s="625">
        <f t="shared" si="0"/>
        <v>0</v>
      </c>
      <c r="F26" s="624">
        <v>0</v>
      </c>
      <c r="G26" s="624">
        <v>0</v>
      </c>
      <c r="H26" s="626">
        <f t="shared" si="1"/>
        <v>0</v>
      </c>
      <c r="K26" s="617"/>
      <c r="L26" s="617"/>
      <c r="M26" s="617"/>
    </row>
    <row r="27" spans="1:13" ht="15.75">
      <c r="A27" s="365">
        <v>6</v>
      </c>
      <c r="B27" s="368" t="s">
        <v>796</v>
      </c>
      <c r="C27" s="624">
        <v>11601886.140000002</v>
      </c>
      <c r="D27" s="624">
        <v>43877079.800000012</v>
      </c>
      <c r="E27" s="625">
        <f t="shared" si="0"/>
        <v>55478965.940000013</v>
      </c>
      <c r="F27" s="624">
        <v>6718025.8800000073</v>
      </c>
      <c r="G27" s="624">
        <v>48912056.24000001</v>
      </c>
      <c r="H27" s="626">
        <f t="shared" si="1"/>
        <v>55630082.12000002</v>
      </c>
      <c r="K27" s="617"/>
      <c r="L27" s="617"/>
      <c r="M27" s="617"/>
    </row>
    <row r="28" spans="1:13" ht="15.75">
      <c r="A28" s="365">
        <v>7</v>
      </c>
      <c r="B28" s="368" t="s">
        <v>797</v>
      </c>
      <c r="C28" s="624">
        <v>19155862.722204033</v>
      </c>
      <c r="D28" s="624">
        <v>4829984.3685765378</v>
      </c>
      <c r="E28" s="625">
        <f t="shared" si="0"/>
        <v>23985847.090780571</v>
      </c>
      <c r="F28" s="624">
        <v>8147932.0003163898</v>
      </c>
      <c r="G28" s="624">
        <v>5438844.6093898164</v>
      </c>
      <c r="H28" s="626">
        <f t="shared" si="1"/>
        <v>13586776.609706206</v>
      </c>
      <c r="K28" s="617"/>
      <c r="L28" s="617"/>
      <c r="M28" s="617"/>
    </row>
    <row r="29" spans="1:13" ht="15.75">
      <c r="A29" s="365">
        <v>8</v>
      </c>
      <c r="B29" s="368" t="s">
        <v>798</v>
      </c>
      <c r="C29" s="624">
        <v>0</v>
      </c>
      <c r="D29" s="624">
        <v>0</v>
      </c>
      <c r="E29" s="625">
        <f t="shared" si="0"/>
        <v>0</v>
      </c>
      <c r="F29" s="624">
        <v>0</v>
      </c>
      <c r="G29" s="624">
        <v>0</v>
      </c>
      <c r="H29" s="626">
        <f t="shared" si="1"/>
        <v>0</v>
      </c>
      <c r="K29" s="617"/>
      <c r="L29" s="617"/>
      <c r="M29" s="617"/>
    </row>
    <row r="30" spans="1:13" ht="15.75">
      <c r="A30" s="365">
        <v>9</v>
      </c>
      <c r="B30" s="366" t="s">
        <v>174</v>
      </c>
      <c r="C30" s="624">
        <f>C31+C32+C33+C34+C35+C36+C37</f>
        <v>9396804.9000000004</v>
      </c>
      <c r="D30" s="624">
        <f>D31+D32+D33+D34+D35+D36+D37</f>
        <v>9564600</v>
      </c>
      <c r="E30" s="625">
        <f t="shared" si="0"/>
        <v>18961404.899999999</v>
      </c>
      <c r="F30" s="624">
        <f>F31+F32+F33+F34+F35+F36+F37</f>
        <v>68450390.700000003</v>
      </c>
      <c r="G30" s="624">
        <f>G31+G32+G33+G34+G35+G36+G37</f>
        <v>68846321.370000005</v>
      </c>
      <c r="H30" s="626">
        <f t="shared" si="1"/>
        <v>137296712.06999999</v>
      </c>
      <c r="K30" s="617"/>
      <c r="L30" s="617"/>
      <c r="M30" s="617"/>
    </row>
    <row r="31" spans="1:13" ht="25.5">
      <c r="A31" s="365">
        <v>9.1</v>
      </c>
      <c r="B31" s="367" t="s">
        <v>799</v>
      </c>
      <c r="C31" s="624">
        <v>9396804.9000000004</v>
      </c>
      <c r="D31" s="624">
        <v>0</v>
      </c>
      <c r="E31" s="625">
        <f t="shared" si="0"/>
        <v>9396804.9000000004</v>
      </c>
      <c r="F31" s="624">
        <v>68450390.700000003</v>
      </c>
      <c r="G31" s="624">
        <v>0</v>
      </c>
      <c r="H31" s="626">
        <f t="shared" si="1"/>
        <v>68450390.700000003</v>
      </c>
      <c r="K31" s="617"/>
      <c r="L31" s="617"/>
      <c r="M31" s="617"/>
    </row>
    <row r="32" spans="1:13" ht="25.5">
      <c r="A32" s="365">
        <v>9.1999999999999993</v>
      </c>
      <c r="B32" s="367" t="s">
        <v>800</v>
      </c>
      <c r="C32" s="624">
        <v>0</v>
      </c>
      <c r="D32" s="624">
        <v>9564600</v>
      </c>
      <c r="E32" s="625">
        <f t="shared" si="0"/>
        <v>9564600</v>
      </c>
      <c r="F32" s="624">
        <v>0</v>
      </c>
      <c r="G32" s="624">
        <v>68846321.370000005</v>
      </c>
      <c r="H32" s="626">
        <f t="shared" si="1"/>
        <v>68846321.370000005</v>
      </c>
      <c r="K32" s="617"/>
      <c r="L32" s="617"/>
      <c r="M32" s="617"/>
    </row>
    <row r="33" spans="1:13" ht="25.5">
      <c r="A33" s="365">
        <v>9.3000000000000007</v>
      </c>
      <c r="B33" s="367" t="s">
        <v>801</v>
      </c>
      <c r="C33" s="624">
        <v>0</v>
      </c>
      <c r="D33" s="624">
        <v>0</v>
      </c>
      <c r="E33" s="625">
        <f t="shared" si="0"/>
        <v>0</v>
      </c>
      <c r="F33" s="624">
        <v>0</v>
      </c>
      <c r="G33" s="624">
        <v>0</v>
      </c>
      <c r="H33" s="626">
        <f t="shared" si="1"/>
        <v>0</v>
      </c>
      <c r="K33" s="617"/>
      <c r="L33" s="617"/>
      <c r="M33" s="617"/>
    </row>
    <row r="34" spans="1:13" ht="15.75">
      <c r="A34" s="365">
        <v>9.4</v>
      </c>
      <c r="B34" s="367" t="s">
        <v>802</v>
      </c>
      <c r="C34" s="624">
        <v>0</v>
      </c>
      <c r="D34" s="624">
        <v>0</v>
      </c>
      <c r="E34" s="625">
        <f t="shared" si="0"/>
        <v>0</v>
      </c>
      <c r="F34" s="624">
        <v>0</v>
      </c>
      <c r="G34" s="624">
        <v>0</v>
      </c>
      <c r="H34" s="626">
        <f t="shared" si="1"/>
        <v>0</v>
      </c>
      <c r="K34" s="617"/>
      <c r="L34" s="617"/>
      <c r="M34" s="617"/>
    </row>
    <row r="35" spans="1:13" ht="15.75">
      <c r="A35" s="365">
        <v>9.5</v>
      </c>
      <c r="B35" s="367" t="s">
        <v>803</v>
      </c>
      <c r="C35" s="624">
        <v>0</v>
      </c>
      <c r="D35" s="624">
        <v>0</v>
      </c>
      <c r="E35" s="625">
        <f t="shared" si="0"/>
        <v>0</v>
      </c>
      <c r="F35" s="624">
        <v>0</v>
      </c>
      <c r="G35" s="624">
        <v>0</v>
      </c>
      <c r="H35" s="626">
        <f t="shared" si="1"/>
        <v>0</v>
      </c>
      <c r="K35" s="617"/>
      <c r="L35" s="617"/>
      <c r="M35" s="617"/>
    </row>
    <row r="36" spans="1:13" ht="25.5">
      <c r="A36" s="365">
        <v>9.6</v>
      </c>
      <c r="B36" s="367" t="s">
        <v>804</v>
      </c>
      <c r="C36" s="624">
        <v>0</v>
      </c>
      <c r="D36" s="624">
        <v>0</v>
      </c>
      <c r="E36" s="625">
        <f t="shared" si="0"/>
        <v>0</v>
      </c>
      <c r="F36" s="624">
        <v>0</v>
      </c>
      <c r="G36" s="624">
        <v>0</v>
      </c>
      <c r="H36" s="626">
        <f t="shared" si="1"/>
        <v>0</v>
      </c>
      <c r="K36" s="617"/>
      <c r="L36" s="617"/>
      <c r="M36" s="617"/>
    </row>
    <row r="37" spans="1:13" ht="25.5">
      <c r="A37" s="365">
        <v>9.6999999999999993</v>
      </c>
      <c r="B37" s="367" t="s">
        <v>805</v>
      </c>
      <c r="C37" s="624">
        <v>0</v>
      </c>
      <c r="D37" s="624">
        <v>0</v>
      </c>
      <c r="E37" s="625">
        <f t="shared" si="0"/>
        <v>0</v>
      </c>
      <c r="F37" s="624">
        <v>0</v>
      </c>
      <c r="G37" s="624">
        <v>0</v>
      </c>
      <c r="H37" s="626">
        <f t="shared" si="1"/>
        <v>0</v>
      </c>
      <c r="K37" s="617"/>
      <c r="L37" s="617"/>
      <c r="M37" s="617"/>
    </row>
    <row r="38" spans="1:13" ht="15.75">
      <c r="A38" s="365">
        <v>10</v>
      </c>
      <c r="B38" s="372" t="s">
        <v>806</v>
      </c>
      <c r="C38" s="624">
        <f>C41+C42</f>
        <v>643.58000000000004</v>
      </c>
      <c r="D38" s="624">
        <f>D41+D42</f>
        <v>899877.44</v>
      </c>
      <c r="E38" s="625">
        <f t="shared" si="0"/>
        <v>900521.0199999999</v>
      </c>
      <c r="F38" s="624">
        <v>2043822.55</v>
      </c>
      <c r="G38" s="624">
        <v>4856956.8099999987</v>
      </c>
      <c r="H38" s="626">
        <f t="shared" ref="H38:H43" si="2">F38+G38</f>
        <v>6900779.3599999985</v>
      </c>
      <c r="K38" s="617"/>
      <c r="L38" s="617"/>
      <c r="M38" s="617"/>
    </row>
    <row r="39" spans="1:13" ht="15.75">
      <c r="A39" s="365">
        <v>10.1</v>
      </c>
      <c r="B39" s="367" t="s">
        <v>807</v>
      </c>
      <c r="C39" s="624">
        <v>0</v>
      </c>
      <c r="D39" s="624">
        <v>0</v>
      </c>
      <c r="E39" s="625">
        <f t="shared" si="0"/>
        <v>0</v>
      </c>
      <c r="F39" s="624">
        <v>0</v>
      </c>
      <c r="G39" s="624">
        <v>1074.43</v>
      </c>
      <c r="H39" s="626">
        <f t="shared" si="2"/>
        <v>1074.43</v>
      </c>
      <c r="K39" s="617"/>
      <c r="L39" s="617"/>
      <c r="M39" s="617"/>
    </row>
    <row r="40" spans="1:13" ht="25.5">
      <c r="A40" s="365">
        <v>10.199999999999999</v>
      </c>
      <c r="B40" s="367" t="s">
        <v>808</v>
      </c>
      <c r="C40" s="624">
        <v>2269.9299999999998</v>
      </c>
      <c r="D40" s="624">
        <v>1189.44</v>
      </c>
      <c r="E40" s="625">
        <f t="shared" si="0"/>
        <v>3459.37</v>
      </c>
      <c r="F40" s="624">
        <v>594821.78</v>
      </c>
      <c r="G40" s="624">
        <v>2084815.5699999987</v>
      </c>
      <c r="H40" s="626">
        <f t="shared" si="2"/>
        <v>2679637.3499999987</v>
      </c>
      <c r="K40" s="617"/>
      <c r="L40" s="617"/>
      <c r="M40" s="617"/>
    </row>
    <row r="41" spans="1:13" ht="25.5">
      <c r="A41" s="365">
        <v>10.3</v>
      </c>
      <c r="B41" s="367" t="s">
        <v>809</v>
      </c>
      <c r="C41" s="624">
        <v>0</v>
      </c>
      <c r="D41" s="624">
        <v>0</v>
      </c>
      <c r="E41" s="625">
        <f t="shared" si="0"/>
        <v>0</v>
      </c>
      <c r="F41" s="624">
        <v>0</v>
      </c>
      <c r="G41" s="624">
        <v>6520.39</v>
      </c>
      <c r="H41" s="626">
        <f t="shared" si="2"/>
        <v>6520.39</v>
      </c>
      <c r="K41" s="617"/>
      <c r="L41" s="617"/>
      <c r="M41" s="617"/>
    </row>
    <row r="42" spans="1:13" ht="25.5">
      <c r="A42" s="365">
        <v>10.4</v>
      </c>
      <c r="B42" s="367" t="s">
        <v>810</v>
      </c>
      <c r="C42" s="624">
        <v>643.58000000000004</v>
      </c>
      <c r="D42" s="624">
        <v>899877.44</v>
      </c>
      <c r="E42" s="625">
        <f t="shared" si="0"/>
        <v>900521.0199999999</v>
      </c>
      <c r="F42" s="624">
        <v>1449000.77</v>
      </c>
      <c r="G42" s="624">
        <v>2764546.42</v>
      </c>
      <c r="H42" s="626">
        <f t="shared" si="2"/>
        <v>4213547.1899999995</v>
      </c>
      <c r="K42" s="617"/>
      <c r="L42" s="617"/>
      <c r="M42" s="617"/>
    </row>
    <row r="43" spans="1:13" ht="15.75">
      <c r="A43" s="365">
        <v>11</v>
      </c>
      <c r="B43" s="373" t="s">
        <v>175</v>
      </c>
      <c r="C43" s="624">
        <v>0</v>
      </c>
      <c r="D43" s="624">
        <v>0</v>
      </c>
      <c r="E43" s="625">
        <f t="shared" si="0"/>
        <v>0</v>
      </c>
      <c r="F43" s="624">
        <v>0</v>
      </c>
      <c r="G43" s="624">
        <v>0</v>
      </c>
      <c r="H43" s="626">
        <f t="shared" si="2"/>
        <v>0</v>
      </c>
      <c r="K43" s="617"/>
      <c r="L43" s="617"/>
      <c r="M43" s="617"/>
    </row>
    <row r="44" spans="1:13" ht="15.75">
      <c r="C44" s="375"/>
      <c r="D44" s="375"/>
      <c r="E44" s="375"/>
      <c r="F44" s="375"/>
      <c r="G44" s="375"/>
      <c r="H44" s="375"/>
    </row>
    <row r="45" spans="1:13" ht="15.75">
      <c r="C45" s="375"/>
      <c r="D45" s="375"/>
      <c r="E45" s="375"/>
      <c r="F45" s="375"/>
      <c r="G45" s="375"/>
      <c r="H45" s="375"/>
    </row>
    <row r="46" spans="1:13" ht="15.75">
      <c r="C46" s="375"/>
      <c r="D46" s="375"/>
      <c r="E46" s="375"/>
      <c r="F46" s="375"/>
      <c r="G46" s="375"/>
      <c r="H46" s="375"/>
    </row>
    <row r="47" spans="1:13" ht="15.75">
      <c r="C47" s="375"/>
      <c r="D47" s="375"/>
      <c r="E47" s="375"/>
      <c r="F47" s="375"/>
      <c r="G47" s="375"/>
      <c r="H47" s="375"/>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H18"/>
  <sheetViews>
    <sheetView zoomScale="80" zoomScaleNormal="80" workbookViewId="0">
      <pane xSplit="1" ySplit="4" topLeftCell="B5" activePane="bottomRight" state="frozen"/>
      <selection activeCell="E6" sqref="E6"/>
      <selection pane="topRight" activeCell="E6" sqref="E6"/>
      <selection pane="bottomLeft" activeCell="E6" sqref="E6"/>
      <selection pane="bottomRight"/>
    </sheetView>
  </sheetViews>
  <sheetFormatPr defaultColWidth="9.140625" defaultRowHeight="12.75"/>
  <cols>
    <col min="1" max="1" width="9.5703125" style="2" bestFit="1" customWidth="1"/>
    <col min="2" max="2" width="93.5703125" style="2" customWidth="1"/>
    <col min="3" max="4" width="14.85546875" style="2" customWidth="1"/>
    <col min="5" max="7" width="14.85546875" style="12" customWidth="1"/>
    <col min="8" max="11" width="9.85546875" style="12" customWidth="1"/>
    <col min="12" max="16384" width="9.140625" style="12"/>
  </cols>
  <sheetData>
    <row r="1" spans="1:8" ht="15">
      <c r="A1" s="16" t="s">
        <v>97</v>
      </c>
      <c r="B1" s="15" t="str">
        <f>Info!C2</f>
        <v>სს "ხალიკ ბანკი საქართველო"</v>
      </c>
      <c r="C1" s="15"/>
      <c r="D1" s="178"/>
    </row>
    <row r="2" spans="1:8" ht="15">
      <c r="A2" s="16" t="s">
        <v>98</v>
      </c>
      <c r="B2" s="779">
        <f>'1. key ratios'!B2</f>
        <v>45838</v>
      </c>
      <c r="C2" s="27"/>
      <c r="D2" s="17"/>
      <c r="E2" s="11"/>
      <c r="F2" s="11"/>
      <c r="G2" s="11"/>
      <c r="H2" s="11"/>
    </row>
    <row r="3" spans="1:8" ht="15">
      <c r="A3" s="16"/>
      <c r="B3" s="15"/>
      <c r="C3" s="27"/>
      <c r="D3" s="17"/>
      <c r="E3" s="11"/>
      <c r="F3" s="11"/>
      <c r="G3" s="11"/>
      <c r="H3" s="11"/>
    </row>
    <row r="4" spans="1:8" ht="15" customHeight="1" thickBot="1">
      <c r="A4" s="125" t="s">
        <v>242</v>
      </c>
      <c r="B4" s="126" t="s">
        <v>96</v>
      </c>
      <c r="C4" s="127" t="s">
        <v>76</v>
      </c>
    </row>
    <row r="5" spans="1:8" ht="15" customHeight="1">
      <c r="A5" s="123" t="s">
        <v>25</v>
      </c>
      <c r="B5" s="124"/>
      <c r="C5" s="253" t="str">
        <f>INT((MONTH($B$2))/3)&amp;"Q"&amp;"-"&amp;YEAR($B$2)</f>
        <v>2Q-2025</v>
      </c>
      <c r="D5" s="253" t="str">
        <f>IF(INT(MONTH($B$2))=3, "4"&amp;"Q"&amp;"-"&amp;YEAR($B$2)-1, IF(INT(MONTH($B$2))=6, "1"&amp;"Q"&amp;"-"&amp;YEAR($B$2), IF(INT(MONTH($B$2))=9, "2"&amp;"Q"&amp;"-"&amp;YEAR($B$2),IF(INT(MONTH($B$2))=12, "3"&amp;"Q"&amp;"-"&amp;YEAR($B$2), 0))))</f>
        <v>1Q-2025</v>
      </c>
      <c r="E5" s="253" t="str">
        <f>IF(INT(MONTH($B$2))=3, "3"&amp;"Q"&amp;"-"&amp;YEAR($B$2)-1, IF(INT(MONTH($B$2))=6, "4"&amp;"Q"&amp;"-"&amp;YEAR($B$2)-1, IF(INT(MONTH($B$2))=9, "1"&amp;"Q"&amp;"-"&amp;YEAR($B$2),IF(INT(MONTH($B$2))=12, "2"&amp;"Q"&amp;"-"&amp;YEAR($B$2), 0))))</f>
        <v>4Q-2024</v>
      </c>
      <c r="F5" s="253" t="str">
        <f>IF(INT(MONTH($B$2))=3, "2"&amp;"Q"&amp;"-"&amp;YEAR($B$2)-1, IF(INT(MONTH($B$2))=6, "3"&amp;"Q"&amp;"-"&amp;YEAR($B$2)-1, IF(INT(MONTH($B$2))=9, "4"&amp;"Q"&amp;"-"&amp;YEAR($B$2)-1,IF(INT(MONTH($B$2))=12, "1"&amp;"Q"&amp;"-"&amp;YEAR($B$2), 0))))</f>
        <v>3Q-2024</v>
      </c>
      <c r="G5" s="253" t="str">
        <f>IF(INT(MONTH($B$2))=3, "1"&amp;"Q"&amp;"-"&amp;YEAR($B$2)-1, IF(INT(MONTH($B$2))=6, "2"&amp;"Q"&amp;"-"&amp;YEAR($B$2)-1, IF(INT(MONTH($B$2))=9, "3"&amp;"Q"&amp;"-"&amp;YEAR($B$2)-1,IF(INT(MONTH($B$2))=12, "4"&amp;"Q"&amp;"-"&amp;YEAR($B$2)-1, 0))))</f>
        <v>2Q-2024</v>
      </c>
    </row>
    <row r="6" spans="1:8" ht="15" customHeight="1">
      <c r="A6" s="213">
        <v>1</v>
      </c>
      <c r="B6" s="242" t="s">
        <v>101</v>
      </c>
      <c r="C6" s="214">
        <f>C7+C9+C10</f>
        <v>1034298441.7168159</v>
      </c>
      <c r="D6" s="245">
        <f>D7+D9+D10</f>
        <v>962500889.79474413</v>
      </c>
      <c r="E6" s="215">
        <f t="shared" ref="E6:G6" si="0">E7+E9+E10</f>
        <v>849309233.90843165</v>
      </c>
      <c r="F6" s="214">
        <f t="shared" si="0"/>
        <v>791533762.24777734</v>
      </c>
      <c r="G6" s="246">
        <f t="shared" si="0"/>
        <v>775789739.15698862</v>
      </c>
    </row>
    <row r="7" spans="1:8" ht="15" customHeight="1">
      <c r="A7" s="213">
        <v>1.1000000000000001</v>
      </c>
      <c r="B7" s="216" t="s">
        <v>995</v>
      </c>
      <c r="C7" s="627">
        <v>1010595423.5780489</v>
      </c>
      <c r="D7" s="628">
        <v>939235179.06504965</v>
      </c>
      <c r="E7" s="627">
        <v>828351804.25493968</v>
      </c>
      <c r="F7" s="627">
        <v>771246465.81132388</v>
      </c>
      <c r="G7" s="629">
        <v>753854660.97678208</v>
      </c>
    </row>
    <row r="8" spans="1:8" ht="25.5">
      <c r="A8" s="213" t="s">
        <v>146</v>
      </c>
      <c r="B8" s="217" t="s">
        <v>239</v>
      </c>
      <c r="C8" s="627">
        <v>0</v>
      </c>
      <c r="D8" s="628">
        <v>0</v>
      </c>
      <c r="E8" s="627">
        <v>0</v>
      </c>
      <c r="F8" s="627">
        <v>0</v>
      </c>
      <c r="G8" s="629">
        <v>0</v>
      </c>
    </row>
    <row r="9" spans="1:8" ht="15" customHeight="1">
      <c r="A9" s="213">
        <v>1.2</v>
      </c>
      <c r="B9" s="216" t="s">
        <v>21</v>
      </c>
      <c r="C9" s="627">
        <v>23685022.486532584</v>
      </c>
      <c r="D9" s="628">
        <v>22859119.687414207</v>
      </c>
      <c r="E9" s="627">
        <v>20051137.263492011</v>
      </c>
      <c r="F9" s="627">
        <v>18794909.967453465</v>
      </c>
      <c r="G9" s="629">
        <v>20566070.366206549</v>
      </c>
    </row>
    <row r="10" spans="1:8" ht="32.25" customHeight="1">
      <c r="A10" s="213">
        <v>1.3</v>
      </c>
      <c r="B10" s="243" t="s">
        <v>73</v>
      </c>
      <c r="C10" s="630">
        <v>17995.652234471552</v>
      </c>
      <c r="D10" s="628">
        <v>406591.04228035483</v>
      </c>
      <c r="E10" s="630">
        <v>906292.39</v>
      </c>
      <c r="F10" s="627">
        <v>1492386.469</v>
      </c>
      <c r="G10" s="631">
        <v>1369007.814</v>
      </c>
    </row>
    <row r="11" spans="1:8" ht="15" customHeight="1">
      <c r="A11" s="213">
        <v>2</v>
      </c>
      <c r="B11" s="242" t="s">
        <v>102</v>
      </c>
      <c r="C11" s="627">
        <v>474542.13054102997</v>
      </c>
      <c r="D11" s="628">
        <v>1431043.8139143335</v>
      </c>
      <c r="E11" s="627">
        <v>2442101.3658788437</v>
      </c>
      <c r="F11" s="627">
        <v>1697829.8447199159</v>
      </c>
      <c r="G11" s="629">
        <v>2472731.2712426311</v>
      </c>
    </row>
    <row r="12" spans="1:8" ht="15" customHeight="1">
      <c r="A12" s="227">
        <v>3</v>
      </c>
      <c r="B12" s="244" t="s">
        <v>100</v>
      </c>
      <c r="C12" s="630">
        <v>86965483.489961877</v>
      </c>
      <c r="D12" s="628">
        <v>86965483.489961877</v>
      </c>
      <c r="E12" s="630">
        <v>86965483.489961848</v>
      </c>
      <c r="F12" s="627">
        <v>77020183.024999976</v>
      </c>
      <c r="G12" s="631">
        <v>77020183.024999976</v>
      </c>
    </row>
    <row r="13" spans="1:8" ht="15" customHeight="1" thickBot="1">
      <c r="A13" s="71">
        <v>4</v>
      </c>
      <c r="B13" s="249" t="s">
        <v>147</v>
      </c>
      <c r="C13" s="145">
        <f>C6+C11+C12</f>
        <v>1121738467.3373189</v>
      </c>
      <c r="D13" s="247">
        <f>D6+D11+D12</f>
        <v>1050897417.0986203</v>
      </c>
      <c r="E13" s="146">
        <f t="shared" ref="E13:G13" si="1">E6+E11+E12</f>
        <v>938716818.76427233</v>
      </c>
      <c r="F13" s="145">
        <f t="shared" si="1"/>
        <v>870251775.11749721</v>
      </c>
      <c r="G13" s="248">
        <f t="shared" si="1"/>
        <v>855282653.45323122</v>
      </c>
    </row>
    <row r="14" spans="1:8">
      <c r="B14" s="22"/>
    </row>
    <row r="15" spans="1:8">
      <c r="B15" s="63"/>
    </row>
    <row r="16" spans="1:8">
      <c r="B16" s="63"/>
    </row>
    <row r="17" spans="2:2">
      <c r="B17" s="63"/>
    </row>
    <row r="18" spans="2:2">
      <c r="B18" s="6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5"/>
  <sheetViews>
    <sheetView showGridLines="0" zoomScale="80" zoomScaleNormal="80" workbookViewId="0">
      <pane xSplit="1" ySplit="4" topLeftCell="B5" activePane="bottomRight" state="frozen"/>
      <selection activeCell="E6" sqref="E6"/>
      <selection pane="topRight" activeCell="E6" sqref="E6"/>
      <selection pane="bottomLeft" activeCell="E6" sqref="E6"/>
      <selection pane="bottomRight" activeCell="C33" sqref="C33:C35"/>
    </sheetView>
  </sheetViews>
  <sheetFormatPr defaultRowHeight="15"/>
  <cols>
    <col min="1" max="1" width="11" style="2" customWidth="1"/>
    <col min="2" max="2" width="50" style="2" bestFit="1" customWidth="1"/>
    <col min="3" max="3" width="83.7109375" style="2" customWidth="1"/>
  </cols>
  <sheetData>
    <row r="1" spans="1:8">
      <c r="A1" s="2" t="s">
        <v>97</v>
      </c>
      <c r="B1" s="178" t="str">
        <f>Info!C2</f>
        <v>სს "ხალიკ ბანკი საქართველო"</v>
      </c>
    </row>
    <row r="2" spans="1:8">
      <c r="A2" s="2" t="s">
        <v>98</v>
      </c>
      <c r="B2" s="779">
        <f>'1. key ratios'!B2</f>
        <v>45838</v>
      </c>
    </row>
    <row r="4" spans="1:8" ht="51" customHeight="1" thickBot="1">
      <c r="A4" s="139" t="s">
        <v>243</v>
      </c>
      <c r="B4" s="29" t="s">
        <v>80</v>
      </c>
      <c r="C4" s="13"/>
    </row>
    <row r="5" spans="1:8" ht="15.75">
      <c r="A5" s="10"/>
      <c r="B5" s="237" t="s">
        <v>81</v>
      </c>
      <c r="C5" s="251" t="s">
        <v>419</v>
      </c>
    </row>
    <row r="6" spans="1:8">
      <c r="A6" s="14">
        <v>1</v>
      </c>
      <c r="B6" s="632" t="s">
        <v>1004</v>
      </c>
      <c r="C6" s="633" t="s">
        <v>1005</v>
      </c>
    </row>
    <row r="7" spans="1:8">
      <c r="A7" s="14">
        <v>2</v>
      </c>
      <c r="B7" s="632" t="s">
        <v>1006</v>
      </c>
      <c r="C7" s="633" t="s">
        <v>1005</v>
      </c>
    </row>
    <row r="8" spans="1:8">
      <c r="A8" s="14">
        <v>3</v>
      </c>
      <c r="B8" s="632" t="s">
        <v>1007</v>
      </c>
      <c r="C8" s="633" t="s">
        <v>1008</v>
      </c>
    </row>
    <row r="9" spans="1:8">
      <c r="A9" s="14">
        <v>4</v>
      </c>
      <c r="B9" s="632" t="s">
        <v>1009</v>
      </c>
      <c r="C9" s="633" t="s">
        <v>1008</v>
      </c>
    </row>
    <row r="10" spans="1:8">
      <c r="A10" s="14">
        <v>5</v>
      </c>
      <c r="B10" s="632" t="s">
        <v>1010</v>
      </c>
      <c r="C10" s="633" t="s">
        <v>1005</v>
      </c>
    </row>
    <row r="11" spans="1:8">
      <c r="A11" s="14">
        <v>6</v>
      </c>
      <c r="B11" s="30"/>
      <c r="C11" s="250"/>
    </row>
    <row r="12" spans="1:8">
      <c r="A12" s="14">
        <v>7</v>
      </c>
      <c r="B12" s="30"/>
      <c r="C12" s="250"/>
      <c r="H12" s="4"/>
    </row>
    <row r="13" spans="1:8">
      <c r="A13" s="14">
        <v>8</v>
      </c>
      <c r="B13" s="30"/>
      <c r="C13" s="250"/>
    </row>
    <row r="14" spans="1:8">
      <c r="A14" s="14">
        <v>9</v>
      </c>
      <c r="B14" s="30"/>
      <c r="C14" s="250"/>
    </row>
    <row r="15" spans="1:8">
      <c r="A15" s="14">
        <v>10</v>
      </c>
      <c r="B15" s="30"/>
      <c r="C15" s="250"/>
    </row>
    <row r="16" spans="1:8">
      <c r="A16" s="14"/>
      <c r="B16" s="833"/>
      <c r="C16" s="834"/>
    </row>
    <row r="17" spans="1:3">
      <c r="A17" s="14"/>
      <c r="B17" s="238" t="s">
        <v>82</v>
      </c>
      <c r="C17" s="252" t="s">
        <v>420</v>
      </c>
    </row>
    <row r="18" spans="1:3" ht="30">
      <c r="A18" s="14">
        <v>1</v>
      </c>
      <c r="B18" s="634" t="s">
        <v>1002</v>
      </c>
      <c r="C18" s="635" t="s">
        <v>1011</v>
      </c>
    </row>
    <row r="19" spans="1:3" ht="30">
      <c r="A19" s="14">
        <v>2</v>
      </c>
      <c r="B19" s="634" t="s">
        <v>1012</v>
      </c>
      <c r="C19" s="635" t="s">
        <v>1013</v>
      </c>
    </row>
    <row r="20" spans="1:3" ht="45">
      <c r="A20" s="14">
        <v>3</v>
      </c>
      <c r="B20" s="634" t="s">
        <v>1014</v>
      </c>
      <c r="C20" s="635" t="s">
        <v>1015</v>
      </c>
    </row>
    <row r="21" spans="1:3" ht="45">
      <c r="A21" s="14">
        <v>4</v>
      </c>
      <c r="B21" s="634" t="s">
        <v>1016</v>
      </c>
      <c r="C21" s="635" t="s">
        <v>1017</v>
      </c>
    </row>
    <row r="22" spans="1:3" ht="30">
      <c r="A22" s="14">
        <v>5</v>
      </c>
      <c r="B22" s="634" t="s">
        <v>1018</v>
      </c>
      <c r="C22" s="635" t="s">
        <v>1019</v>
      </c>
    </row>
    <row r="23" spans="1:3" ht="15.75">
      <c r="A23" s="14">
        <v>6</v>
      </c>
      <c r="B23" s="634">
        <v>0</v>
      </c>
      <c r="C23" s="635">
        <v>0</v>
      </c>
    </row>
    <row r="24" spans="1:3" ht="15.75">
      <c r="A24" s="14">
        <v>7</v>
      </c>
      <c r="B24" s="634">
        <v>0</v>
      </c>
      <c r="C24" s="635">
        <v>0</v>
      </c>
    </row>
    <row r="25" spans="1:3" ht="15.75">
      <c r="A25" s="14">
        <v>8</v>
      </c>
      <c r="B25" s="634">
        <v>0</v>
      </c>
      <c r="C25" s="635">
        <v>0</v>
      </c>
    </row>
    <row r="26" spans="1:3" ht="15.75">
      <c r="A26" s="14">
        <v>9</v>
      </c>
      <c r="B26" s="634">
        <v>0</v>
      </c>
      <c r="C26" s="635">
        <v>0</v>
      </c>
    </row>
    <row r="27" spans="1:3" ht="15.75" customHeight="1">
      <c r="A27" s="14">
        <v>10</v>
      </c>
      <c r="B27" s="634">
        <v>0</v>
      </c>
      <c r="C27" s="635">
        <v>0</v>
      </c>
    </row>
    <row r="28" spans="1:3" ht="15.75" customHeight="1">
      <c r="A28" s="14"/>
      <c r="B28" s="25"/>
      <c r="C28" s="26"/>
    </row>
    <row r="29" spans="1:3" ht="30" customHeight="1">
      <c r="A29" s="14"/>
      <c r="B29" s="835" t="s">
        <v>83</v>
      </c>
      <c r="C29" s="836"/>
    </row>
    <row r="30" spans="1:3">
      <c r="A30" s="14">
        <v>1</v>
      </c>
      <c r="B30" s="636" t="s">
        <v>1020</v>
      </c>
      <c r="C30" s="637">
        <v>1</v>
      </c>
    </row>
    <row r="31" spans="1:3" ht="15.75" customHeight="1">
      <c r="A31" s="14"/>
      <c r="B31" s="30"/>
      <c r="C31" s="31"/>
    </row>
    <row r="32" spans="1:3" ht="29.25" customHeight="1">
      <c r="A32" s="14"/>
      <c r="B32" s="835" t="s">
        <v>163</v>
      </c>
      <c r="C32" s="836"/>
    </row>
    <row r="33" spans="1:3">
      <c r="A33" s="642">
        <v>1</v>
      </c>
      <c r="B33" s="636" t="s">
        <v>1021</v>
      </c>
      <c r="C33" s="638">
        <v>0.34884262130075538</v>
      </c>
    </row>
    <row r="34" spans="1:3" ht="15.75">
      <c r="A34" s="643">
        <v>2</v>
      </c>
      <c r="B34" s="639" t="s">
        <v>1022</v>
      </c>
      <c r="C34" s="640">
        <v>0.34884262130075538</v>
      </c>
    </row>
    <row r="35" spans="1:3" ht="16.5" thickBot="1">
      <c r="A35" s="644">
        <v>3</v>
      </c>
      <c r="B35" s="32" t="s">
        <v>1023</v>
      </c>
      <c r="C35" s="641">
        <v>0.28112438880389834</v>
      </c>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L53"/>
  <sheetViews>
    <sheetView zoomScale="80" zoomScaleNormal="80" workbookViewId="0">
      <pane xSplit="1" ySplit="5" topLeftCell="B6" activePane="bottomRight" state="frozen"/>
      <selection activeCell="E6" sqref="E6"/>
      <selection pane="topRight" activeCell="E6" sqref="E6"/>
      <selection pane="bottomLeft" activeCell="E6" sqref="E6"/>
      <selection pane="bottomRight"/>
    </sheetView>
  </sheetViews>
  <sheetFormatPr defaultRowHeight="15"/>
  <cols>
    <col min="1" max="1" width="9.5703125" style="2" bestFit="1" customWidth="1"/>
    <col min="2" max="2" width="47.5703125" style="2" customWidth="1"/>
    <col min="3" max="3" width="28" style="2" customWidth="1"/>
    <col min="4" max="4" width="25.5703125" style="2" customWidth="1"/>
    <col min="5" max="5" width="18.85546875" style="2" customWidth="1"/>
    <col min="6" max="6" width="12" bestFit="1" customWidth="1"/>
    <col min="7" max="7" width="12.5703125" bestFit="1" customWidth="1"/>
  </cols>
  <sheetData>
    <row r="1" spans="1:12" ht="15.75">
      <c r="A1" s="16" t="s">
        <v>97</v>
      </c>
      <c r="B1" s="15" t="str">
        <f>Info!C2</f>
        <v>სს "ხალიკ ბანკი საქართველო"</v>
      </c>
    </row>
    <row r="2" spans="1:12" s="20" customFormat="1" ht="15.75" customHeight="1">
      <c r="A2" s="20" t="s">
        <v>98</v>
      </c>
      <c r="B2" s="779">
        <f>'1. key ratios'!B2</f>
        <v>45838</v>
      </c>
    </row>
    <row r="3" spans="1:12" s="20" customFormat="1" ht="15.75" customHeight="1"/>
    <row r="4" spans="1:12" s="20" customFormat="1" ht="15.75" customHeight="1" thickBot="1">
      <c r="A4" s="140" t="s">
        <v>244</v>
      </c>
      <c r="B4" s="141" t="s">
        <v>157</v>
      </c>
      <c r="C4" s="105"/>
      <c r="D4" s="105"/>
      <c r="E4" s="106" t="s">
        <v>76</v>
      </c>
    </row>
    <row r="5" spans="1:12" s="67" customFormat="1" ht="17.45" customHeight="1">
      <c r="A5" s="190"/>
      <c r="B5" s="191"/>
      <c r="C5" s="104" t="s">
        <v>0</v>
      </c>
      <c r="D5" s="104" t="s">
        <v>1</v>
      </c>
      <c r="E5" s="192" t="s">
        <v>2</v>
      </c>
    </row>
    <row r="6" spans="1:12" s="83" customFormat="1" ht="14.45" customHeight="1">
      <c r="A6" s="193"/>
      <c r="B6" s="837" t="s">
        <v>133</v>
      </c>
      <c r="C6" s="837" t="s">
        <v>824</v>
      </c>
      <c r="D6" s="838" t="s">
        <v>132</v>
      </c>
      <c r="E6" s="839"/>
      <c r="G6"/>
    </row>
    <row r="7" spans="1:12" s="83" customFormat="1" ht="99.6" customHeight="1">
      <c r="A7" s="193"/>
      <c r="B7" s="837"/>
      <c r="C7" s="837"/>
      <c r="D7" s="188" t="s">
        <v>131</v>
      </c>
      <c r="E7" s="189" t="s">
        <v>341</v>
      </c>
      <c r="G7"/>
    </row>
    <row r="8" spans="1:12" s="83" customFormat="1" ht="22.5" customHeight="1">
      <c r="A8" s="377">
        <v>1</v>
      </c>
      <c r="B8" s="322" t="s">
        <v>811</v>
      </c>
      <c r="C8" s="645">
        <f>SUM(C9:C11)</f>
        <v>57995662.020000011</v>
      </c>
      <c r="D8" s="645">
        <f t="shared" ref="D8:E8" si="0">SUM(D9:D11)</f>
        <v>0</v>
      </c>
      <c r="E8" s="645">
        <f t="shared" si="0"/>
        <v>57995662.020000011</v>
      </c>
      <c r="G8"/>
      <c r="H8"/>
      <c r="I8"/>
      <c r="J8"/>
      <c r="K8"/>
      <c r="L8"/>
    </row>
    <row r="9" spans="1:12" s="83" customFormat="1">
      <c r="A9" s="377">
        <v>1.1000000000000001</v>
      </c>
      <c r="B9" s="323" t="s">
        <v>85</v>
      </c>
      <c r="C9" s="645">
        <v>11830695.85</v>
      </c>
      <c r="D9" s="645">
        <v>0</v>
      </c>
      <c r="E9" s="645">
        <v>11830695.85</v>
      </c>
      <c r="G9"/>
      <c r="H9"/>
      <c r="I9"/>
      <c r="J9"/>
    </row>
    <row r="10" spans="1:12" s="83" customFormat="1">
      <c r="A10" s="377">
        <v>1.2</v>
      </c>
      <c r="B10" s="323" t="s">
        <v>86</v>
      </c>
      <c r="C10" s="645">
        <v>2375079.9300000006</v>
      </c>
      <c r="D10" s="645">
        <v>0</v>
      </c>
      <c r="E10" s="645">
        <v>2375079.9300000006</v>
      </c>
      <c r="G10"/>
      <c r="H10"/>
      <c r="I10"/>
      <c r="J10"/>
    </row>
    <row r="11" spans="1:12" s="83" customFormat="1">
      <c r="A11" s="377">
        <v>1.3</v>
      </c>
      <c r="B11" s="323" t="s">
        <v>87</v>
      </c>
      <c r="C11" s="645">
        <v>43789886.24000001</v>
      </c>
      <c r="D11" s="645">
        <v>0</v>
      </c>
      <c r="E11" s="645">
        <v>43789886.24000001</v>
      </c>
      <c r="G11"/>
      <c r="H11"/>
      <c r="I11"/>
      <c r="J11"/>
    </row>
    <row r="12" spans="1:12" s="83" customFormat="1">
      <c r="A12" s="377">
        <v>2</v>
      </c>
      <c r="B12" s="324" t="s">
        <v>698</v>
      </c>
      <c r="C12" s="645">
        <v>30650.23</v>
      </c>
      <c r="D12" s="645">
        <v>0</v>
      </c>
      <c r="E12" s="645">
        <v>30650.23</v>
      </c>
      <c r="G12"/>
      <c r="H12"/>
      <c r="I12"/>
      <c r="J12"/>
    </row>
    <row r="13" spans="1:12" s="83" customFormat="1" ht="21">
      <c r="A13" s="377">
        <v>2.1</v>
      </c>
      <c r="B13" s="325" t="s">
        <v>699</v>
      </c>
      <c r="C13" s="645">
        <v>30650.23</v>
      </c>
      <c r="D13" s="645">
        <v>0</v>
      </c>
      <c r="E13" s="645">
        <v>30650.23</v>
      </c>
      <c r="G13"/>
      <c r="H13"/>
      <c r="I13"/>
      <c r="J13"/>
    </row>
    <row r="14" spans="1:12" s="83" customFormat="1" ht="33.950000000000003" customHeight="1">
      <c r="A14" s="377">
        <v>3</v>
      </c>
      <c r="B14" s="326" t="s">
        <v>700</v>
      </c>
      <c r="C14" s="645">
        <v>0</v>
      </c>
      <c r="D14" s="645">
        <v>0</v>
      </c>
      <c r="E14" s="645">
        <v>0</v>
      </c>
      <c r="G14"/>
      <c r="H14"/>
      <c r="I14"/>
      <c r="J14"/>
    </row>
    <row r="15" spans="1:12" s="83" customFormat="1" ht="32.450000000000003" customHeight="1">
      <c r="A15" s="377">
        <v>4</v>
      </c>
      <c r="B15" s="327" t="s">
        <v>701</v>
      </c>
      <c r="C15" s="645">
        <v>0</v>
      </c>
      <c r="D15" s="645">
        <v>0</v>
      </c>
      <c r="E15" s="645">
        <v>0</v>
      </c>
      <c r="G15"/>
      <c r="H15"/>
      <c r="I15"/>
      <c r="J15"/>
    </row>
    <row r="16" spans="1:12" s="83" customFormat="1" ht="23.1" customHeight="1">
      <c r="A16" s="377">
        <v>5</v>
      </c>
      <c r="B16" s="327" t="s">
        <v>702</v>
      </c>
      <c r="C16" s="645">
        <f>SUM(C17:C19)</f>
        <v>54000</v>
      </c>
      <c r="D16" s="645">
        <f t="shared" ref="D16:E16" si="1">SUM(D17:D19)</f>
        <v>0</v>
      </c>
      <c r="E16" s="645">
        <f t="shared" si="1"/>
        <v>54000</v>
      </c>
      <c r="G16"/>
      <c r="H16"/>
      <c r="I16"/>
      <c r="J16"/>
    </row>
    <row r="17" spans="1:10" s="83" customFormat="1">
      <c r="A17" s="377">
        <v>5.0999999999999996</v>
      </c>
      <c r="B17" s="328" t="s">
        <v>703</v>
      </c>
      <c r="C17" s="645">
        <v>54000</v>
      </c>
      <c r="D17" s="645">
        <v>0</v>
      </c>
      <c r="E17" s="645">
        <v>54000</v>
      </c>
      <c r="G17"/>
      <c r="H17"/>
      <c r="I17"/>
      <c r="J17"/>
    </row>
    <row r="18" spans="1:10" s="83" customFormat="1">
      <c r="A18" s="377">
        <v>5.2</v>
      </c>
      <c r="B18" s="328" t="s">
        <v>538</v>
      </c>
      <c r="C18" s="645">
        <v>0</v>
      </c>
      <c r="D18" s="645">
        <v>0</v>
      </c>
      <c r="E18" s="645">
        <v>0</v>
      </c>
      <c r="G18"/>
      <c r="H18"/>
      <c r="I18"/>
      <c r="J18"/>
    </row>
    <row r="19" spans="1:10" s="83" customFormat="1">
      <c r="A19" s="377">
        <v>5.3</v>
      </c>
      <c r="B19" s="328" t="s">
        <v>704</v>
      </c>
      <c r="C19" s="645">
        <v>0</v>
      </c>
      <c r="D19" s="645">
        <v>0</v>
      </c>
      <c r="E19" s="645">
        <v>0</v>
      </c>
      <c r="G19"/>
      <c r="H19"/>
      <c r="I19"/>
      <c r="J19"/>
    </row>
    <row r="20" spans="1:10" s="83" customFormat="1" ht="21">
      <c r="A20" s="377">
        <v>6</v>
      </c>
      <c r="B20" s="326" t="s">
        <v>705</v>
      </c>
      <c r="C20" s="645">
        <f>SUM(C21:C22)</f>
        <v>1004307045.6000004</v>
      </c>
      <c r="D20" s="645">
        <f t="shared" ref="D20:E20" si="2">SUM(D21:D22)</f>
        <v>0</v>
      </c>
      <c r="E20" s="645">
        <f t="shared" si="2"/>
        <v>1004307045.6000004</v>
      </c>
      <c r="G20"/>
      <c r="H20"/>
      <c r="I20"/>
      <c r="J20"/>
    </row>
    <row r="21" spans="1:10">
      <c r="A21" s="377">
        <v>6.1</v>
      </c>
      <c r="B21" s="328" t="s">
        <v>538</v>
      </c>
      <c r="C21" s="646">
        <v>5924205.9499999993</v>
      </c>
      <c r="D21" s="646">
        <v>0</v>
      </c>
      <c r="E21" s="646">
        <v>5924205.9499999993</v>
      </c>
    </row>
    <row r="22" spans="1:10">
      <c r="A22" s="377">
        <v>6.2</v>
      </c>
      <c r="B22" s="328" t="s">
        <v>704</v>
      </c>
      <c r="C22" s="646">
        <v>998382839.65000033</v>
      </c>
      <c r="D22" s="646">
        <v>0</v>
      </c>
      <c r="E22" s="646">
        <v>998382839.65000033</v>
      </c>
    </row>
    <row r="23" spans="1:10" ht="21">
      <c r="A23" s="377">
        <v>7</v>
      </c>
      <c r="B23" s="329" t="s">
        <v>706</v>
      </c>
      <c r="C23" s="646">
        <v>0</v>
      </c>
      <c r="D23" s="646">
        <v>0</v>
      </c>
      <c r="E23" s="646">
        <v>0</v>
      </c>
    </row>
    <row r="24" spans="1:10" ht="21">
      <c r="A24" s="377">
        <v>8</v>
      </c>
      <c r="B24" s="330" t="s">
        <v>707</v>
      </c>
      <c r="C24" s="646">
        <v>0</v>
      </c>
      <c r="D24" s="646">
        <v>0</v>
      </c>
      <c r="E24" s="646">
        <v>0</v>
      </c>
    </row>
    <row r="25" spans="1:10">
      <c r="A25" s="377">
        <v>9</v>
      </c>
      <c r="B25" s="327" t="s">
        <v>708</v>
      </c>
      <c r="C25" s="646">
        <f>SUM(C26:C27)</f>
        <v>18094691.65000001</v>
      </c>
      <c r="D25" s="646">
        <f t="shared" ref="D25:E25" si="3">SUM(D26:D27)</f>
        <v>0</v>
      </c>
      <c r="E25" s="646">
        <f t="shared" si="3"/>
        <v>18094691.65000001</v>
      </c>
    </row>
    <row r="26" spans="1:10">
      <c r="A26" s="377">
        <v>9.1</v>
      </c>
      <c r="B26" s="331" t="s">
        <v>709</v>
      </c>
      <c r="C26" s="646">
        <v>18094691.65000001</v>
      </c>
      <c r="D26" s="646">
        <v>0</v>
      </c>
      <c r="E26" s="646">
        <v>18094691.65000001</v>
      </c>
    </row>
    <row r="27" spans="1:10">
      <c r="A27" s="377">
        <v>9.1999999999999993</v>
      </c>
      <c r="B27" s="331" t="s">
        <v>710</v>
      </c>
      <c r="C27" s="646">
        <v>0</v>
      </c>
      <c r="D27" s="646">
        <v>0</v>
      </c>
      <c r="E27" s="646">
        <v>0</v>
      </c>
    </row>
    <row r="28" spans="1:10">
      <c r="A28" s="377">
        <v>10</v>
      </c>
      <c r="B28" s="327" t="s">
        <v>36</v>
      </c>
      <c r="C28" s="646">
        <f>SUM(C29:C30)</f>
        <v>5944843.6899999985</v>
      </c>
      <c r="D28" s="646">
        <f t="shared" ref="D28:E28" si="4">SUM(D29:D30)</f>
        <v>5944843.6899999985</v>
      </c>
      <c r="E28" s="646">
        <f t="shared" si="4"/>
        <v>0</v>
      </c>
    </row>
    <row r="29" spans="1:10">
      <c r="A29" s="377">
        <v>10.1</v>
      </c>
      <c r="B29" s="331" t="s">
        <v>711</v>
      </c>
      <c r="C29" s="646">
        <v>0</v>
      </c>
      <c r="D29" s="646">
        <v>0</v>
      </c>
      <c r="E29" s="646">
        <v>0</v>
      </c>
    </row>
    <row r="30" spans="1:10">
      <c r="A30" s="377">
        <v>10.199999999999999</v>
      </c>
      <c r="B30" s="331" t="s">
        <v>712</v>
      </c>
      <c r="C30" s="646">
        <v>5944843.6899999985</v>
      </c>
      <c r="D30" s="646">
        <v>5944843.6899999985</v>
      </c>
      <c r="E30" s="646">
        <v>0</v>
      </c>
    </row>
    <row r="31" spans="1:10">
      <c r="A31" s="377">
        <v>11</v>
      </c>
      <c r="B31" s="327" t="s">
        <v>713</v>
      </c>
      <c r="C31" s="646">
        <f>SUM(C32:C33)</f>
        <v>2266864.2999999998</v>
      </c>
      <c r="D31" s="646">
        <f t="shared" ref="D31:E31" si="5">SUM(D32:D33)</f>
        <v>0</v>
      </c>
      <c r="E31" s="646">
        <f t="shared" si="5"/>
        <v>2266864.2999999998</v>
      </c>
    </row>
    <row r="32" spans="1:10">
      <c r="A32" s="377">
        <v>11.1</v>
      </c>
      <c r="B32" s="331" t="s">
        <v>714</v>
      </c>
      <c r="C32" s="646">
        <v>2266864.2999999998</v>
      </c>
      <c r="D32" s="646">
        <v>0</v>
      </c>
      <c r="E32" s="646">
        <v>2266864.2999999998</v>
      </c>
    </row>
    <row r="33" spans="1:7">
      <c r="A33" s="377">
        <v>11.2</v>
      </c>
      <c r="B33" s="331" t="s">
        <v>715</v>
      </c>
      <c r="C33" s="646">
        <v>0</v>
      </c>
      <c r="D33" s="646">
        <v>0</v>
      </c>
      <c r="E33" s="646">
        <v>0</v>
      </c>
    </row>
    <row r="34" spans="1:7">
      <c r="A34" s="377">
        <v>13</v>
      </c>
      <c r="B34" s="327" t="s">
        <v>88</v>
      </c>
      <c r="C34" s="646">
        <v>24289929.709999997</v>
      </c>
      <c r="D34" s="646">
        <v>0</v>
      </c>
      <c r="E34" s="646">
        <v>24289929.709999997</v>
      </c>
    </row>
    <row r="35" spans="1:7">
      <c r="A35" s="377">
        <v>13.1</v>
      </c>
      <c r="B35" s="332" t="s">
        <v>716</v>
      </c>
      <c r="C35" s="646">
        <v>13604484.059999999</v>
      </c>
      <c r="D35" s="646">
        <v>0</v>
      </c>
      <c r="E35" s="646">
        <v>13604484.059999999</v>
      </c>
    </row>
    <row r="36" spans="1:7">
      <c r="A36" s="377">
        <v>13.2</v>
      </c>
      <c r="B36" s="332" t="s">
        <v>717</v>
      </c>
      <c r="C36" s="646">
        <v>0</v>
      </c>
      <c r="D36" s="646">
        <v>0</v>
      </c>
      <c r="E36" s="646">
        <v>0</v>
      </c>
    </row>
    <row r="37" spans="1:7" ht="51.75" thickBot="1">
      <c r="A37" s="194"/>
      <c r="B37" s="195" t="s">
        <v>308</v>
      </c>
      <c r="C37" s="647">
        <f>SUM(C8,C12,C14,C15,C16,C20,C23,C24,C25,C28,C31,C34)</f>
        <v>1112983687.2000005</v>
      </c>
      <c r="D37" s="647">
        <f t="shared" ref="D37" si="6">SUM(D8,D12,D14,D15,D16,D20,D23,D24,D25,D28,D31,D34)</f>
        <v>5944843.6899999985</v>
      </c>
      <c r="E37" s="647">
        <f>SUM(E8,E12,E14,E15,E16,E20,E23,E24,E25,E28,E31,E34)</f>
        <v>1107038843.5100005</v>
      </c>
    </row>
    <row r="38" spans="1:7">
      <c r="A38"/>
      <c r="B38"/>
      <c r="C38"/>
      <c r="D38"/>
      <c r="E38"/>
    </row>
    <row r="39" spans="1:7">
      <c r="A39"/>
      <c r="B39"/>
      <c r="C39"/>
      <c r="D39"/>
      <c r="E39"/>
    </row>
    <row r="41" spans="1:7" s="2" customFormat="1">
      <c r="B41" s="34"/>
      <c r="F41"/>
      <c r="G41"/>
    </row>
    <row r="42" spans="1:7" s="2" customFormat="1">
      <c r="B42" s="35"/>
      <c r="F42"/>
      <c r="G42"/>
    </row>
    <row r="43" spans="1:7" s="2" customFormat="1">
      <c r="B43" s="34"/>
      <c r="F43"/>
      <c r="G43"/>
    </row>
    <row r="44" spans="1:7" s="2" customFormat="1">
      <c r="B44" s="34"/>
      <c r="F44"/>
      <c r="G44"/>
    </row>
    <row r="45" spans="1:7" s="2" customFormat="1">
      <c r="B45" s="34"/>
      <c r="F45"/>
      <c r="G45"/>
    </row>
    <row r="46" spans="1:7" s="2" customFormat="1">
      <c r="B46" s="34"/>
      <c r="F46"/>
      <c r="G46"/>
    </row>
    <row r="47" spans="1:7" s="2" customFormat="1">
      <c r="B47" s="34"/>
      <c r="F47"/>
      <c r="G47"/>
    </row>
    <row r="48" spans="1:7" s="2" customFormat="1">
      <c r="B48" s="35"/>
      <c r="F48"/>
      <c r="G48"/>
    </row>
    <row r="49" spans="2:7" s="2" customFormat="1">
      <c r="B49" s="35"/>
      <c r="F49"/>
      <c r="G49"/>
    </row>
    <row r="50" spans="2:7" s="2" customFormat="1">
      <c r="B50" s="35"/>
      <c r="F50"/>
      <c r="G50"/>
    </row>
    <row r="51" spans="2:7" s="2" customFormat="1">
      <c r="B51" s="35"/>
      <c r="F51"/>
      <c r="G51"/>
    </row>
    <row r="52" spans="2:7" s="2" customFormat="1">
      <c r="B52" s="35"/>
      <c r="F52"/>
      <c r="G52"/>
    </row>
    <row r="53" spans="2:7" s="2" customFormat="1">
      <c r="B53" s="35"/>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0" zoomScaleNormal="80" workbookViewId="0">
      <pane xSplit="1" ySplit="4" topLeftCell="B5" activePane="bottomRight" state="frozen"/>
      <selection activeCell="E6" sqref="E6"/>
      <selection pane="topRight" activeCell="E6" sqref="E6"/>
      <selection pane="bottomLeft" activeCell="E6" sqref="E6"/>
      <selection pane="bottomRight" activeCell="B2" sqref="B2"/>
    </sheetView>
  </sheetViews>
  <sheetFormatPr defaultRowHeight="15" outlineLevelRow="1"/>
  <cols>
    <col min="1" max="1" width="9.5703125" style="2" bestFit="1" customWidth="1"/>
    <col min="2" max="2" width="114.140625" style="2" customWidth="1"/>
    <col min="3" max="3" width="18.85546875" customWidth="1"/>
    <col min="4" max="4" width="25.42578125" customWidth="1"/>
    <col min="5" max="5" width="24.140625" customWidth="1"/>
    <col min="6" max="6" width="24" customWidth="1"/>
    <col min="7" max="7" width="10" bestFit="1" customWidth="1"/>
    <col min="8" max="8" width="12" bestFit="1" customWidth="1"/>
    <col min="9" max="9" width="12.5703125" bestFit="1" customWidth="1"/>
  </cols>
  <sheetData>
    <row r="1" spans="1:6" ht="15.75">
      <c r="A1" s="16" t="s">
        <v>97</v>
      </c>
      <c r="B1" s="15" t="str">
        <f>Info!C2</f>
        <v>სს "ხალიკ ბანკი საქართველო"</v>
      </c>
    </row>
    <row r="2" spans="1:6" s="20" customFormat="1" ht="15.75" customHeight="1">
      <c r="A2" s="20" t="s">
        <v>98</v>
      </c>
      <c r="B2" s="779">
        <f>'1. key ratios'!B2</f>
        <v>45838</v>
      </c>
      <c r="C2"/>
      <c r="D2"/>
      <c r="E2"/>
      <c r="F2"/>
    </row>
    <row r="3" spans="1:6" s="20" customFormat="1" ht="15.75" customHeight="1">
      <c r="C3"/>
      <c r="D3"/>
      <c r="E3"/>
      <c r="F3"/>
    </row>
    <row r="4" spans="1:6" s="20" customFormat="1" ht="26.25" thickBot="1">
      <c r="A4" s="20" t="s">
        <v>245</v>
      </c>
      <c r="B4" s="112" t="s">
        <v>160</v>
      </c>
      <c r="C4" s="106" t="s">
        <v>76</v>
      </c>
      <c r="D4"/>
      <c r="E4"/>
      <c r="F4"/>
    </row>
    <row r="5" spans="1:6" ht="26.25">
      <c r="A5" s="107">
        <v>1</v>
      </c>
      <c r="B5" s="108" t="s">
        <v>695</v>
      </c>
      <c r="C5" s="147">
        <f>'7. LI1'!E37</f>
        <v>1107038843.5100005</v>
      </c>
    </row>
    <row r="6" spans="1:6" s="97" customFormat="1">
      <c r="A6" s="66">
        <v>2.1</v>
      </c>
      <c r="B6" s="114" t="s">
        <v>829</v>
      </c>
      <c r="C6" s="648">
        <v>79464813.030780569</v>
      </c>
      <c r="E6"/>
      <c r="F6"/>
    </row>
    <row r="7" spans="1:6" s="4" customFormat="1" ht="25.5" outlineLevel="1">
      <c r="A7" s="113">
        <v>2.2000000000000002</v>
      </c>
      <c r="B7" s="109" t="s">
        <v>830</v>
      </c>
      <c r="C7" s="649">
        <v>9396804.9000000004</v>
      </c>
      <c r="E7"/>
      <c r="F7"/>
    </row>
    <row r="8" spans="1:6" s="4" customFormat="1" ht="26.25">
      <c r="A8" s="113">
        <v>3</v>
      </c>
      <c r="B8" s="110" t="s">
        <v>696</v>
      </c>
      <c r="C8" s="650">
        <f>SUM(C5:C7)</f>
        <v>1195900461.4407811</v>
      </c>
      <c r="E8"/>
      <c r="F8"/>
    </row>
    <row r="9" spans="1:6" s="97" customFormat="1">
      <c r="A9" s="66">
        <v>4</v>
      </c>
      <c r="B9" s="117" t="s">
        <v>158</v>
      </c>
      <c r="C9" s="651">
        <v>0</v>
      </c>
      <c r="E9"/>
      <c r="F9"/>
    </row>
    <row r="10" spans="1:6" s="4" customFormat="1" ht="25.5" outlineLevel="1">
      <c r="A10" s="113">
        <v>5.0999999999999996</v>
      </c>
      <c r="B10" s="109" t="s">
        <v>164</v>
      </c>
      <c r="C10" s="649">
        <v>-55679790.544247985</v>
      </c>
      <c r="E10"/>
      <c r="F10"/>
    </row>
    <row r="11" spans="1:6" s="4" customFormat="1" ht="25.5" outlineLevel="1">
      <c r="A11" s="113">
        <v>5.2</v>
      </c>
      <c r="B11" s="109" t="s">
        <v>165</v>
      </c>
      <c r="C11" s="649">
        <v>-9378809.247765528</v>
      </c>
      <c r="E11"/>
      <c r="F11"/>
    </row>
    <row r="12" spans="1:6" s="4" customFormat="1">
      <c r="A12" s="113">
        <v>6</v>
      </c>
      <c r="B12" s="115" t="s">
        <v>996</v>
      </c>
      <c r="C12" s="652">
        <v>0</v>
      </c>
      <c r="E12"/>
      <c r="F12"/>
    </row>
    <row r="13" spans="1:6" s="4" customFormat="1" ht="15.75" thickBot="1">
      <c r="A13" s="116">
        <v>7</v>
      </c>
      <c r="B13" s="111" t="s">
        <v>159</v>
      </c>
      <c r="C13" s="653">
        <f>SUM(C8:C12)</f>
        <v>1130841861.6487675</v>
      </c>
      <c r="E13"/>
      <c r="F13"/>
    </row>
    <row r="15" spans="1:6">
      <c r="B15" s="22"/>
    </row>
    <row r="17" spans="2:9" s="2" customFormat="1">
      <c r="B17" s="36"/>
      <c r="C17"/>
      <c r="D17"/>
      <c r="E17"/>
      <c r="F17"/>
      <c r="G17"/>
      <c r="H17"/>
      <c r="I17"/>
    </row>
    <row r="18" spans="2:9" s="2" customFormat="1">
      <c r="B18" s="33"/>
      <c r="C18"/>
      <c r="D18"/>
      <c r="E18"/>
      <c r="F18"/>
      <c r="G18"/>
      <c r="H18"/>
      <c r="I18"/>
    </row>
    <row r="19" spans="2:9" s="2" customFormat="1">
      <c r="B19" s="33"/>
      <c r="C19"/>
      <c r="D19"/>
      <c r="E19"/>
      <c r="F19"/>
      <c r="G19"/>
      <c r="H19"/>
      <c r="I19"/>
    </row>
    <row r="20" spans="2:9" s="2" customFormat="1">
      <c r="B20" s="35"/>
      <c r="C20"/>
      <c r="D20"/>
      <c r="E20"/>
      <c r="F20"/>
      <c r="G20"/>
      <c r="H20"/>
      <c r="I20"/>
    </row>
    <row r="21" spans="2:9" s="2" customFormat="1">
      <c r="B21" s="34"/>
      <c r="C21"/>
      <c r="D21"/>
      <c r="E21"/>
      <c r="F21"/>
      <c r="G21"/>
      <c r="H21"/>
      <c r="I21"/>
    </row>
    <row r="22" spans="2:9" s="2" customFormat="1">
      <c r="B22" s="35"/>
      <c r="C22"/>
      <c r="D22"/>
      <c r="E22"/>
      <c r="F22"/>
      <c r="G22"/>
      <c r="H22"/>
      <c r="I22"/>
    </row>
    <row r="23" spans="2:9" s="2" customFormat="1">
      <c r="B23" s="34"/>
      <c r="C23"/>
      <c r="D23"/>
      <c r="E23"/>
      <c r="F23"/>
      <c r="G23"/>
      <c r="H23"/>
      <c r="I23"/>
    </row>
    <row r="24" spans="2:9" s="2" customFormat="1">
      <c r="B24" s="34"/>
      <c r="C24"/>
      <c r="D24"/>
      <c r="E24"/>
      <c r="F24"/>
      <c r="G24"/>
      <c r="H24"/>
      <c r="I24"/>
    </row>
    <row r="25" spans="2:9" s="2" customFormat="1">
      <c r="B25" s="34"/>
      <c r="C25"/>
      <c r="D25"/>
      <c r="E25"/>
      <c r="F25"/>
      <c r="G25"/>
      <c r="H25"/>
      <c r="I25"/>
    </row>
    <row r="26" spans="2:9" s="2" customFormat="1">
      <c r="B26" s="34"/>
      <c r="C26"/>
      <c r="D26"/>
      <c r="E26"/>
      <c r="F26"/>
      <c r="G26"/>
      <c r="H26"/>
      <c r="I26"/>
    </row>
    <row r="27" spans="2:9" s="2" customFormat="1">
      <c r="B27" s="34"/>
      <c r="C27"/>
      <c r="D27"/>
      <c r="E27"/>
      <c r="F27"/>
      <c r="G27"/>
      <c r="H27"/>
      <c r="I27"/>
    </row>
    <row r="28" spans="2:9" s="2" customFormat="1">
      <c r="B28" s="35"/>
      <c r="C28"/>
      <c r="D28"/>
      <c r="E28"/>
      <c r="F28"/>
      <c r="G28"/>
      <c r="H28"/>
      <c r="I28"/>
    </row>
    <row r="29" spans="2:9" s="2" customFormat="1">
      <c r="B29" s="35"/>
      <c r="C29"/>
      <c r="D29"/>
      <c r="E29"/>
      <c r="F29"/>
      <c r="G29"/>
      <c r="H29"/>
      <c r="I29"/>
    </row>
    <row r="30" spans="2:9" s="2" customFormat="1">
      <c r="B30" s="35"/>
      <c r="C30"/>
      <c r="D30"/>
      <c r="E30"/>
      <c r="F30"/>
      <c r="G30"/>
      <c r="H30"/>
      <c r="I30"/>
    </row>
    <row r="31" spans="2:9" s="2" customFormat="1">
      <c r="B31" s="35"/>
      <c r="C31"/>
      <c r="D31"/>
      <c r="E31"/>
      <c r="F31"/>
      <c r="G31"/>
      <c r="H31"/>
      <c r="I31"/>
    </row>
    <row r="32" spans="2:9" s="2" customFormat="1">
      <c r="B32" s="35"/>
      <c r="C32"/>
      <c r="D32"/>
      <c r="E32"/>
      <c r="F32"/>
      <c r="G32"/>
      <c r="H32"/>
      <c r="I32"/>
    </row>
    <row r="33" spans="2:9" s="2" customFormat="1">
      <c r="B33" s="35"/>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80" zoomScaleNormal="80" workbookViewId="0">
      <pane xSplit="1" ySplit="5" topLeftCell="B6" activePane="bottomRight" state="frozen"/>
      <selection activeCell="E6" sqref="E6"/>
      <selection pane="topRight" activeCell="E6" sqref="E6"/>
      <selection pane="bottomLeft" activeCell="E6" sqref="E6"/>
      <selection pane="bottomRight"/>
    </sheetView>
  </sheetViews>
  <sheetFormatPr defaultRowHeight="15"/>
  <cols>
    <col min="1" max="1" width="9.5703125" style="5" bestFit="1" customWidth="1"/>
    <col min="2" max="2" width="132.42578125" style="2" customWidth="1"/>
    <col min="3" max="3" width="18.42578125" style="2" customWidth="1"/>
  </cols>
  <sheetData>
    <row r="1" spans="1:6" ht="15.75">
      <c r="A1" s="16" t="s">
        <v>97</v>
      </c>
      <c r="B1" s="15" t="str">
        <f>Info!C2</f>
        <v>სს "ხალიკ ბანკი საქართველო"</v>
      </c>
      <c r="D1" s="2"/>
      <c r="E1" s="2"/>
      <c r="F1" s="2"/>
    </row>
    <row r="2" spans="1:6" s="20" customFormat="1" ht="15.75" customHeight="1">
      <c r="A2" s="20" t="s">
        <v>98</v>
      </c>
      <c r="B2" s="779">
        <f>'1. key ratios'!B2</f>
        <v>45838</v>
      </c>
    </row>
    <row r="3" spans="1:6" s="20" customFormat="1" ht="15.75" customHeight="1"/>
    <row r="4" spans="1:6" ht="15.75" thickBot="1">
      <c r="A4" s="5" t="s">
        <v>246</v>
      </c>
      <c r="B4" s="28" t="s">
        <v>74</v>
      </c>
    </row>
    <row r="5" spans="1:6">
      <c r="A5" s="73" t="s">
        <v>25</v>
      </c>
      <c r="B5" s="74"/>
      <c r="C5" s="75" t="s">
        <v>26</v>
      </c>
    </row>
    <row r="6" spans="1:6">
      <c r="A6" s="76">
        <v>1</v>
      </c>
      <c r="B6" s="49" t="s">
        <v>27</v>
      </c>
      <c r="C6" s="654">
        <f>SUM(C7:C11)</f>
        <v>199309164.11000001</v>
      </c>
    </row>
    <row r="7" spans="1:6">
      <c r="A7" s="76">
        <v>2</v>
      </c>
      <c r="B7" s="46" t="s">
        <v>28</v>
      </c>
      <c r="C7" s="655">
        <v>76000000</v>
      </c>
    </row>
    <row r="8" spans="1:6">
      <c r="A8" s="76">
        <v>3</v>
      </c>
      <c r="B8" s="40" t="s">
        <v>29</v>
      </c>
      <c r="C8" s="655">
        <v>0</v>
      </c>
    </row>
    <row r="9" spans="1:6">
      <c r="A9" s="76">
        <v>4</v>
      </c>
      <c r="B9" s="40" t="s">
        <v>30</v>
      </c>
      <c r="C9" s="655">
        <v>2023404.98</v>
      </c>
    </row>
    <row r="10" spans="1:6">
      <c r="A10" s="76">
        <v>5</v>
      </c>
      <c r="B10" s="40" t="s">
        <v>31</v>
      </c>
      <c r="C10" s="655">
        <v>0</v>
      </c>
    </row>
    <row r="11" spans="1:6">
      <c r="A11" s="76">
        <v>6</v>
      </c>
      <c r="B11" s="47" t="s">
        <v>32</v>
      </c>
      <c r="C11" s="655">
        <v>121285759.13</v>
      </c>
    </row>
    <row r="12" spans="1:6" s="4" customFormat="1">
      <c r="A12" s="76">
        <v>7</v>
      </c>
      <c r="B12" s="49" t="s">
        <v>33</v>
      </c>
      <c r="C12" s="656">
        <f>SUM(C13:C28)</f>
        <v>7968248.6699999981</v>
      </c>
      <c r="E12"/>
      <c r="F12"/>
    </row>
    <row r="13" spans="1:6" s="4" customFormat="1">
      <c r="A13" s="76">
        <v>8</v>
      </c>
      <c r="B13" s="48" t="s">
        <v>34</v>
      </c>
      <c r="C13" s="655">
        <v>2023404.98</v>
      </c>
      <c r="E13"/>
      <c r="F13"/>
    </row>
    <row r="14" spans="1:6" s="4" customFormat="1" ht="25.5">
      <c r="A14" s="76">
        <v>9</v>
      </c>
      <c r="B14" s="41" t="s">
        <v>35</v>
      </c>
      <c r="C14" s="655">
        <v>0</v>
      </c>
      <c r="E14"/>
      <c r="F14"/>
    </row>
    <row r="15" spans="1:6" s="4" customFormat="1">
      <c r="A15" s="76">
        <v>10</v>
      </c>
      <c r="B15" s="42" t="s">
        <v>36</v>
      </c>
      <c r="C15" s="655">
        <v>5944843.6899999985</v>
      </c>
      <c r="E15"/>
      <c r="F15"/>
    </row>
    <row r="16" spans="1:6" s="4" customFormat="1">
      <c r="A16" s="76">
        <v>11</v>
      </c>
      <c r="B16" s="43" t="s">
        <v>37</v>
      </c>
      <c r="C16" s="655">
        <v>0</v>
      </c>
      <c r="E16"/>
      <c r="F16"/>
    </row>
    <row r="17" spans="1:6" s="4" customFormat="1">
      <c r="A17" s="76">
        <v>12</v>
      </c>
      <c r="B17" s="42" t="s">
        <v>38</v>
      </c>
      <c r="C17" s="655">
        <v>0</v>
      </c>
      <c r="E17"/>
      <c r="F17"/>
    </row>
    <row r="18" spans="1:6" s="4" customFormat="1">
      <c r="A18" s="76">
        <v>13</v>
      </c>
      <c r="B18" s="42" t="s">
        <v>39</v>
      </c>
      <c r="C18" s="655">
        <v>0</v>
      </c>
      <c r="E18"/>
      <c r="F18"/>
    </row>
    <row r="19" spans="1:6" s="4" customFormat="1">
      <c r="A19" s="76">
        <v>14</v>
      </c>
      <c r="B19" s="42" t="s">
        <v>40</v>
      </c>
      <c r="C19" s="655">
        <v>0</v>
      </c>
      <c r="E19"/>
      <c r="F19"/>
    </row>
    <row r="20" spans="1:6" s="4" customFormat="1" ht="25.5">
      <c r="A20" s="76">
        <v>15</v>
      </c>
      <c r="B20" s="42" t="s">
        <v>41</v>
      </c>
      <c r="C20" s="655">
        <v>0</v>
      </c>
      <c r="E20"/>
      <c r="F20"/>
    </row>
    <row r="21" spans="1:6" s="4" customFormat="1" ht="25.5">
      <c r="A21" s="76">
        <v>16</v>
      </c>
      <c r="B21" s="41" t="s">
        <v>42</v>
      </c>
      <c r="C21" s="655">
        <v>0</v>
      </c>
      <c r="E21"/>
      <c r="F21"/>
    </row>
    <row r="22" spans="1:6" s="4" customFormat="1">
      <c r="A22" s="76">
        <v>17</v>
      </c>
      <c r="B22" s="77" t="s">
        <v>43</v>
      </c>
      <c r="C22" s="655">
        <v>0</v>
      </c>
      <c r="E22"/>
      <c r="F22"/>
    </row>
    <row r="23" spans="1:6" s="4" customFormat="1">
      <c r="A23" s="76">
        <v>18</v>
      </c>
      <c r="B23" s="548" t="s">
        <v>694</v>
      </c>
      <c r="C23" s="655">
        <v>0</v>
      </c>
      <c r="E23"/>
      <c r="F23"/>
    </row>
    <row r="24" spans="1:6" s="4" customFormat="1" ht="25.5">
      <c r="A24" s="76">
        <v>19</v>
      </c>
      <c r="B24" s="41" t="s">
        <v>44</v>
      </c>
      <c r="C24" s="655">
        <v>0</v>
      </c>
      <c r="E24"/>
      <c r="F24"/>
    </row>
    <row r="25" spans="1:6" s="4" customFormat="1" ht="25.5">
      <c r="A25" s="76">
        <v>20</v>
      </c>
      <c r="B25" s="41" t="s">
        <v>45</v>
      </c>
      <c r="C25" s="655">
        <v>0</v>
      </c>
      <c r="E25"/>
      <c r="F25"/>
    </row>
    <row r="26" spans="1:6" s="4" customFormat="1" ht="25.5">
      <c r="A26" s="76">
        <v>21</v>
      </c>
      <c r="B26" s="44" t="s">
        <v>46</v>
      </c>
      <c r="C26" s="655">
        <v>0</v>
      </c>
      <c r="E26"/>
      <c r="F26"/>
    </row>
    <row r="27" spans="1:6" s="4" customFormat="1">
      <c r="A27" s="76">
        <v>22</v>
      </c>
      <c r="B27" s="44" t="s">
        <v>47</v>
      </c>
      <c r="C27" s="655">
        <v>0</v>
      </c>
      <c r="E27"/>
      <c r="F27"/>
    </row>
    <row r="28" spans="1:6" s="4" customFormat="1" ht="25.5">
      <c r="A28" s="76">
        <v>23</v>
      </c>
      <c r="B28" s="44" t="s">
        <v>48</v>
      </c>
      <c r="C28" s="655">
        <v>0</v>
      </c>
      <c r="E28"/>
      <c r="F28"/>
    </row>
    <row r="29" spans="1:6" s="4" customFormat="1">
      <c r="A29" s="76">
        <v>24</v>
      </c>
      <c r="B29" s="50" t="s">
        <v>22</v>
      </c>
      <c r="C29" s="656">
        <f>C6-C12</f>
        <v>191340915.44000003</v>
      </c>
      <c r="E29"/>
      <c r="F29"/>
    </row>
    <row r="30" spans="1:6" s="4" customFormat="1">
      <c r="A30" s="78"/>
      <c r="B30" s="45"/>
      <c r="C30" s="657"/>
      <c r="E30"/>
      <c r="F30"/>
    </row>
    <row r="31" spans="1:6" s="4" customFormat="1">
      <c r="A31" s="78">
        <v>25</v>
      </c>
      <c r="B31" s="50" t="s">
        <v>49</v>
      </c>
      <c r="C31" s="656">
        <f>C32+C35</f>
        <v>60000000</v>
      </c>
      <c r="E31"/>
      <c r="F31"/>
    </row>
    <row r="32" spans="1:6" s="4" customFormat="1">
      <c r="A32" s="78">
        <v>26</v>
      </c>
      <c r="B32" s="40" t="s">
        <v>50</v>
      </c>
      <c r="C32" s="658">
        <f>C33+C34</f>
        <v>60000000</v>
      </c>
      <c r="E32"/>
      <c r="F32"/>
    </row>
    <row r="33" spans="1:6" s="4" customFormat="1">
      <c r="A33" s="78">
        <v>27</v>
      </c>
      <c r="B33" s="94" t="s">
        <v>51</v>
      </c>
      <c r="C33" s="655">
        <v>60000000</v>
      </c>
      <c r="E33"/>
      <c r="F33"/>
    </row>
    <row r="34" spans="1:6" s="4" customFormat="1">
      <c r="A34" s="78">
        <v>28</v>
      </c>
      <c r="B34" s="94" t="s">
        <v>52</v>
      </c>
      <c r="C34" s="655">
        <v>0</v>
      </c>
      <c r="E34"/>
      <c r="F34"/>
    </row>
    <row r="35" spans="1:6" s="4" customFormat="1">
      <c r="A35" s="78">
        <v>29</v>
      </c>
      <c r="B35" s="40" t="s">
        <v>53</v>
      </c>
      <c r="C35" s="655">
        <v>0</v>
      </c>
      <c r="E35"/>
      <c r="F35"/>
    </row>
    <row r="36" spans="1:6" s="4" customFormat="1">
      <c r="A36" s="78">
        <v>30</v>
      </c>
      <c r="B36" s="50" t="s">
        <v>54</v>
      </c>
      <c r="C36" s="656">
        <f>SUM(C37:C41)</f>
        <v>0</v>
      </c>
      <c r="E36"/>
      <c r="F36"/>
    </row>
    <row r="37" spans="1:6" s="4" customFormat="1">
      <c r="A37" s="78">
        <v>31</v>
      </c>
      <c r="B37" s="41" t="s">
        <v>55</v>
      </c>
      <c r="C37" s="655">
        <v>0</v>
      </c>
      <c r="E37"/>
      <c r="F37"/>
    </row>
    <row r="38" spans="1:6" s="4" customFormat="1">
      <c r="A38" s="78">
        <v>32</v>
      </c>
      <c r="B38" s="42" t="s">
        <v>56</v>
      </c>
      <c r="C38" s="655">
        <v>0</v>
      </c>
      <c r="E38"/>
      <c r="F38"/>
    </row>
    <row r="39" spans="1:6" s="4" customFormat="1" ht="25.5">
      <c r="A39" s="78">
        <v>33</v>
      </c>
      <c r="B39" s="41" t="s">
        <v>57</v>
      </c>
      <c r="C39" s="655">
        <v>0</v>
      </c>
      <c r="E39"/>
      <c r="F39"/>
    </row>
    <row r="40" spans="1:6" s="4" customFormat="1" ht="25.5">
      <c r="A40" s="78">
        <v>34</v>
      </c>
      <c r="B40" s="41" t="s">
        <v>45</v>
      </c>
      <c r="C40" s="655">
        <v>0</v>
      </c>
      <c r="E40"/>
      <c r="F40"/>
    </row>
    <row r="41" spans="1:6" s="4" customFormat="1" ht="25.5">
      <c r="A41" s="78">
        <v>35</v>
      </c>
      <c r="B41" s="44" t="s">
        <v>58</v>
      </c>
      <c r="C41" s="655">
        <v>0</v>
      </c>
      <c r="E41"/>
      <c r="F41"/>
    </row>
    <row r="42" spans="1:6" s="4" customFormat="1">
      <c r="A42" s="78">
        <v>36</v>
      </c>
      <c r="B42" s="50" t="s">
        <v>23</v>
      </c>
      <c r="C42" s="656">
        <f>C31-C36</f>
        <v>60000000</v>
      </c>
      <c r="E42"/>
      <c r="F42"/>
    </row>
    <row r="43" spans="1:6" s="4" customFormat="1">
      <c r="A43" s="78"/>
      <c r="B43" s="45"/>
      <c r="C43" s="657"/>
      <c r="E43"/>
      <c r="F43"/>
    </row>
    <row r="44" spans="1:6" s="4" customFormat="1">
      <c r="A44" s="78">
        <v>37</v>
      </c>
      <c r="B44" s="51" t="s">
        <v>59</v>
      </c>
      <c r="C44" s="656">
        <f>SUM(C45:C47)</f>
        <v>16382316.810000001</v>
      </c>
      <c r="E44"/>
      <c r="F44"/>
    </row>
    <row r="45" spans="1:6" s="4" customFormat="1">
      <c r="A45" s="78">
        <v>38</v>
      </c>
      <c r="B45" s="40" t="s">
        <v>60</v>
      </c>
      <c r="C45" s="655">
        <v>16382316.810000001</v>
      </c>
      <c r="E45"/>
      <c r="F45"/>
    </row>
    <row r="46" spans="1:6" s="4" customFormat="1">
      <c r="A46" s="78">
        <v>39</v>
      </c>
      <c r="B46" s="40" t="s">
        <v>61</v>
      </c>
      <c r="C46" s="655">
        <v>0</v>
      </c>
      <c r="E46"/>
      <c r="F46"/>
    </row>
    <row r="47" spans="1:6" s="4" customFormat="1">
      <c r="A47" s="78">
        <v>40</v>
      </c>
      <c r="B47" s="549" t="s">
        <v>693</v>
      </c>
      <c r="C47" s="655">
        <v>0</v>
      </c>
      <c r="E47"/>
      <c r="F47"/>
    </row>
    <row r="48" spans="1:6" s="4" customFormat="1">
      <c r="A48" s="78">
        <v>41</v>
      </c>
      <c r="B48" s="51" t="s">
        <v>62</v>
      </c>
      <c r="C48" s="656">
        <f>SUM(C49:C52)</f>
        <v>0</v>
      </c>
      <c r="E48"/>
      <c r="F48"/>
    </row>
    <row r="49" spans="1:6" s="4" customFormat="1">
      <c r="A49" s="78">
        <v>42</v>
      </c>
      <c r="B49" s="41" t="s">
        <v>63</v>
      </c>
      <c r="C49" s="655">
        <v>0</v>
      </c>
      <c r="E49"/>
      <c r="F49"/>
    </row>
    <row r="50" spans="1:6" s="4" customFormat="1">
      <c r="A50" s="78">
        <v>43</v>
      </c>
      <c r="B50" s="42" t="s">
        <v>64</v>
      </c>
      <c r="C50" s="655">
        <v>0</v>
      </c>
      <c r="E50"/>
      <c r="F50"/>
    </row>
    <row r="51" spans="1:6" s="4" customFormat="1" ht="25.5">
      <c r="A51" s="78">
        <v>44</v>
      </c>
      <c r="B51" s="41" t="s">
        <v>65</v>
      </c>
      <c r="C51" s="655">
        <v>0</v>
      </c>
      <c r="E51"/>
      <c r="F51"/>
    </row>
    <row r="52" spans="1:6" s="4" customFormat="1" ht="25.5">
      <c r="A52" s="78">
        <v>45</v>
      </c>
      <c r="B52" s="41" t="s">
        <v>45</v>
      </c>
      <c r="C52" s="655">
        <v>0</v>
      </c>
      <c r="E52"/>
      <c r="F52"/>
    </row>
    <row r="53" spans="1:6" s="4" customFormat="1" ht="15.75" thickBot="1">
      <c r="A53" s="78">
        <v>46</v>
      </c>
      <c r="B53" s="79" t="s">
        <v>24</v>
      </c>
      <c r="C53" s="659">
        <f>C44-C48</f>
        <v>16382316.810000001</v>
      </c>
      <c r="E53"/>
      <c r="F53"/>
    </row>
    <row r="56" spans="1:6">
      <c r="B56" s="2" t="s">
        <v>130</v>
      </c>
    </row>
  </sheetData>
  <dataValidations count="1">
    <dataValidation operator="lessThanOrEqual" allowBlank="1" showInputMessage="1" showErrorMessage="1" errorTitle="Should be negative number" error="Should be whole negative number or 0" sqref="C29:C32 C36 C42:C44 C48 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H23"/>
  <sheetViews>
    <sheetView zoomScale="80" zoomScaleNormal="80" workbookViewId="0">
      <selection activeCell="B2" sqref="B2"/>
    </sheetView>
  </sheetViews>
  <sheetFormatPr defaultColWidth="9.140625" defaultRowHeight="12.75"/>
  <cols>
    <col min="1" max="1" width="10.85546875" style="178" bestFit="1" customWidth="1"/>
    <col min="2" max="2" width="59" style="178" customWidth="1"/>
    <col min="3" max="3" width="16.85546875" style="178" bestFit="1" customWidth="1"/>
    <col min="4" max="4" width="22.140625" style="178" customWidth="1"/>
    <col min="5" max="16384" width="9.140625" style="178"/>
  </cols>
  <sheetData>
    <row r="1" spans="1:8" ht="15">
      <c r="A1" s="16" t="s">
        <v>97</v>
      </c>
      <c r="B1" s="15" t="str">
        <f>Info!C2</f>
        <v>სს "ხალიკ ბანკი საქართველო"</v>
      </c>
    </row>
    <row r="2" spans="1:8" s="20" customFormat="1" ht="15.75" customHeight="1">
      <c r="A2" s="20" t="s">
        <v>98</v>
      </c>
      <c r="B2" s="779">
        <f>'1. key ratios'!B2</f>
        <v>45838</v>
      </c>
    </row>
    <row r="3" spans="1:8" s="20" customFormat="1" ht="15.75" customHeight="1"/>
    <row r="4" spans="1:8" ht="13.5" thickBot="1">
      <c r="A4" s="179" t="s">
        <v>345</v>
      </c>
      <c r="B4" s="207" t="s">
        <v>346</v>
      </c>
    </row>
    <row r="5" spans="1:8" s="208" customFormat="1">
      <c r="A5" s="840" t="s">
        <v>347</v>
      </c>
      <c r="B5" s="841"/>
      <c r="C5" s="197" t="s">
        <v>348</v>
      </c>
      <c r="D5" s="198" t="s">
        <v>349</v>
      </c>
    </row>
    <row r="6" spans="1:8" s="209" customFormat="1">
      <c r="A6" s="199">
        <v>1</v>
      </c>
      <c r="B6" s="200" t="s">
        <v>350</v>
      </c>
      <c r="C6" s="200"/>
      <c r="D6" s="201"/>
    </row>
    <row r="7" spans="1:8" s="209" customFormat="1">
      <c r="A7" s="202" t="s">
        <v>351</v>
      </c>
      <c r="B7" s="203" t="s">
        <v>352</v>
      </c>
      <c r="C7" s="228">
        <v>4.4999999999999998E-2</v>
      </c>
      <c r="D7" s="660">
        <f>C7*'5. RWA'!$C$13</f>
        <v>50478231.030179352</v>
      </c>
    </row>
    <row r="8" spans="1:8" s="209" customFormat="1">
      <c r="A8" s="202" t="s">
        <v>353</v>
      </c>
      <c r="B8" s="203" t="s">
        <v>354</v>
      </c>
      <c r="C8" s="229">
        <v>0.06</v>
      </c>
      <c r="D8" s="660">
        <f>C8*'5. RWA'!$C$13</f>
        <v>67304308.040239125</v>
      </c>
    </row>
    <row r="9" spans="1:8" s="209" customFormat="1">
      <c r="A9" s="202" t="s">
        <v>355</v>
      </c>
      <c r="B9" s="203" t="s">
        <v>356</v>
      </c>
      <c r="C9" s="229">
        <v>0.08</v>
      </c>
      <c r="D9" s="660">
        <f>C9*'5. RWA'!$C$13</f>
        <v>89739077.386985511</v>
      </c>
    </row>
    <row r="10" spans="1:8" s="209" customFormat="1">
      <c r="A10" s="199" t="s">
        <v>357</v>
      </c>
      <c r="B10" s="200" t="s">
        <v>358</v>
      </c>
      <c r="C10" s="230"/>
      <c r="D10" s="661"/>
    </row>
    <row r="11" spans="1:8" s="210" customFormat="1">
      <c r="A11" s="204" t="s">
        <v>359</v>
      </c>
      <c r="B11" s="205" t="s">
        <v>997</v>
      </c>
      <c r="C11" s="665">
        <v>2.5000000000000001E-2</v>
      </c>
      <c r="D11" s="662">
        <f>C11*'5. RWA'!$C$13</f>
        <v>28043461.683432974</v>
      </c>
      <c r="F11" s="209"/>
      <c r="G11" s="209"/>
      <c r="H11" s="209"/>
    </row>
    <row r="12" spans="1:8" s="210" customFormat="1">
      <c r="A12" s="204" t="s">
        <v>360</v>
      </c>
      <c r="B12" s="205" t="s">
        <v>361</v>
      </c>
      <c r="C12" s="665">
        <v>5.0000000000000001E-3</v>
      </c>
      <c r="D12" s="662">
        <f>C12*'5. RWA'!$C$13</f>
        <v>5608692.3366865944</v>
      </c>
      <c r="F12" s="209"/>
      <c r="G12" s="209"/>
      <c r="H12" s="209"/>
    </row>
    <row r="13" spans="1:8" s="210" customFormat="1">
      <c r="A13" s="204" t="s">
        <v>362</v>
      </c>
      <c r="B13" s="205" t="s">
        <v>363</v>
      </c>
      <c r="C13" s="665">
        <v>0</v>
      </c>
      <c r="D13" s="662">
        <f>C13*'5. RWA'!$C$13</f>
        <v>0</v>
      </c>
      <c r="F13" s="209"/>
      <c r="G13" s="209"/>
      <c r="H13" s="209"/>
    </row>
    <row r="14" spans="1:8" s="209" customFormat="1">
      <c r="A14" s="199" t="s">
        <v>364</v>
      </c>
      <c r="B14" s="200" t="s">
        <v>409</v>
      </c>
      <c r="C14" s="232"/>
      <c r="D14" s="661"/>
    </row>
    <row r="15" spans="1:8" s="209" customFormat="1">
      <c r="A15" s="219" t="s">
        <v>367</v>
      </c>
      <c r="B15" s="205" t="s">
        <v>410</v>
      </c>
      <c r="C15" s="665">
        <v>8.2167423878565654E-2</v>
      </c>
      <c r="D15" s="662">
        <f>C15*'5. RWA'!$C$13</f>
        <v>92170360.12659806</v>
      </c>
    </row>
    <row r="16" spans="1:8" s="209" customFormat="1">
      <c r="A16" s="219" t="s">
        <v>368</v>
      </c>
      <c r="B16" s="205" t="s">
        <v>370</v>
      </c>
      <c r="C16" s="665">
        <v>9.8512360554650069E-2</v>
      </c>
      <c r="D16" s="662">
        <f>C16*'5. RWA'!$C$13</f>
        <v>110505104.34235452</v>
      </c>
    </row>
    <row r="17" spans="1:8" s="209" customFormat="1">
      <c r="A17" s="219" t="s">
        <v>369</v>
      </c>
      <c r="B17" s="205" t="s">
        <v>407</v>
      </c>
      <c r="C17" s="665">
        <v>0.12001885618107695</v>
      </c>
      <c r="D17" s="662">
        <f>C17*'5. RWA'!$C$13</f>
        <v>134629767.78413936</v>
      </c>
    </row>
    <row r="18" spans="1:8" s="208" customFormat="1">
      <c r="A18" s="842" t="s">
        <v>408</v>
      </c>
      <c r="B18" s="843"/>
      <c r="C18" s="233" t="s">
        <v>348</v>
      </c>
      <c r="D18" s="663" t="s">
        <v>349</v>
      </c>
      <c r="F18" s="209"/>
      <c r="G18" s="209"/>
      <c r="H18" s="209"/>
    </row>
    <row r="19" spans="1:8" s="209" customFormat="1">
      <c r="A19" s="206">
        <v>4</v>
      </c>
      <c r="B19" s="205" t="s">
        <v>22</v>
      </c>
      <c r="C19" s="231">
        <f>C7+C11+C12+C13+C15</f>
        <v>0.15716742387856567</v>
      </c>
      <c r="D19" s="660">
        <f>C19*'5. RWA'!$C$13</f>
        <v>176300745.17689699</v>
      </c>
    </row>
    <row r="20" spans="1:8" s="209" customFormat="1">
      <c r="A20" s="206">
        <v>5</v>
      </c>
      <c r="B20" s="205" t="s">
        <v>75</v>
      </c>
      <c r="C20" s="231">
        <f>C8+C11+C12+C13+C16</f>
        <v>0.18851236055465007</v>
      </c>
      <c r="D20" s="660">
        <f>C20*'5. RWA'!$C$13</f>
        <v>211461566.40271321</v>
      </c>
    </row>
    <row r="21" spans="1:8" s="209" customFormat="1" ht="13.5" thickBot="1">
      <c r="A21" s="211" t="s">
        <v>365</v>
      </c>
      <c r="B21" s="212" t="s">
        <v>74</v>
      </c>
      <c r="C21" s="234">
        <f>C9+C11+C12+C13+C17</f>
        <v>0.23001885618107698</v>
      </c>
      <c r="D21" s="664">
        <f>C21*'5. RWA'!$C$13</f>
        <v>258020999.19124448</v>
      </c>
    </row>
    <row r="22" spans="1:8">
      <c r="F22" s="179"/>
    </row>
    <row r="23" spans="1:8">
      <c r="B23" s="22"/>
    </row>
  </sheetData>
  <mergeCells count="2">
    <mergeCell ref="A5:B5"/>
    <mergeCell ref="A18:B18"/>
  </mergeCells>
  <conditionalFormatting sqref="C21">
    <cfRule type="cellIs" dxfId="27"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E27"/>
  <sheetViews>
    <sheetView showGridLines="0" zoomScale="80" zoomScaleNormal="80" workbookViewId="0">
      <selection activeCell="B17" sqref="B17"/>
    </sheetView>
  </sheetViews>
  <sheetFormatPr defaultRowHeight="15"/>
  <cols>
    <col min="1" max="1" width="68.5703125" customWidth="1"/>
    <col min="2" max="2" width="54.28515625" customWidth="1"/>
    <col min="3" max="3" width="28.140625" bestFit="1" customWidth="1"/>
    <col min="4" max="7" width="28.140625" customWidth="1"/>
  </cols>
  <sheetData>
    <row r="1" spans="1:2">
      <c r="A1" s="518" t="s">
        <v>97</v>
      </c>
      <c r="B1" s="15" t="str">
        <f>Info!C2</f>
        <v>სს "ხალიკ ბანკი საქართველო"</v>
      </c>
    </row>
    <row r="2" spans="1:2">
      <c r="A2" s="519" t="s">
        <v>98</v>
      </c>
      <c r="B2" s="779">
        <f>'1. key ratios'!B2</f>
        <v>45838</v>
      </c>
    </row>
    <row r="3" spans="1:2">
      <c r="A3" s="520" t="s">
        <v>948</v>
      </c>
      <c r="B3" s="514" t="s">
        <v>919</v>
      </c>
    </row>
    <row r="4" spans="1:2" ht="15.75" thickBot="1"/>
    <row r="5" spans="1:2">
      <c r="A5" s="525"/>
      <c r="B5" s="526" t="s">
        <v>920</v>
      </c>
    </row>
    <row r="6" spans="1:2">
      <c r="A6" s="521" t="s">
        <v>921</v>
      </c>
      <c r="B6" s="527">
        <f>SUM(B7,B11)</f>
        <v>0</v>
      </c>
    </row>
    <row r="7" spans="1:2">
      <c r="A7" s="521" t="s">
        <v>954</v>
      </c>
      <c r="B7" s="527">
        <f>SUM(B8:B10)</f>
        <v>0</v>
      </c>
    </row>
    <row r="8" spans="1:2">
      <c r="A8" s="522" t="s">
        <v>922</v>
      </c>
      <c r="B8" s="528"/>
    </row>
    <row r="9" spans="1:2">
      <c r="A9" s="522" t="s">
        <v>923</v>
      </c>
      <c r="B9" s="528"/>
    </row>
    <row r="10" spans="1:2">
      <c r="A10" s="522" t="s">
        <v>924</v>
      </c>
      <c r="B10" s="528"/>
    </row>
    <row r="11" spans="1:2">
      <c r="A11" s="521" t="s">
        <v>925</v>
      </c>
      <c r="B11" s="527">
        <f>SUM(B12:B13)</f>
        <v>0</v>
      </c>
    </row>
    <row r="12" spans="1:2">
      <c r="A12" s="522" t="s">
        <v>955</v>
      </c>
      <c r="B12" s="528"/>
    </row>
    <row r="13" spans="1:2">
      <c r="A13" s="522" t="s">
        <v>956</v>
      </c>
      <c r="B13" s="528"/>
    </row>
    <row r="14" spans="1:2">
      <c r="A14" s="521" t="s">
        <v>926</v>
      </c>
      <c r="B14" s="527">
        <f>SUM(B15:B16)</f>
        <v>0</v>
      </c>
    </row>
    <row r="15" spans="1:2">
      <c r="A15" s="523" t="s">
        <v>927</v>
      </c>
      <c r="B15" s="528"/>
    </row>
    <row r="16" spans="1:2">
      <c r="A16" s="523" t="s">
        <v>74</v>
      </c>
      <c r="B16" s="528">
        <f>B7</f>
        <v>0</v>
      </c>
    </row>
    <row r="17" spans="1:5">
      <c r="A17" s="521" t="s">
        <v>928</v>
      </c>
      <c r="B17" s="527"/>
    </row>
    <row r="18" spans="1:5">
      <c r="A18" s="523" t="s">
        <v>929</v>
      </c>
      <c r="B18" s="528"/>
    </row>
    <row r="19" spans="1:5">
      <c r="A19" s="523" t="s">
        <v>930</v>
      </c>
      <c r="B19" s="528">
        <f>'15.1. LR'!C36</f>
        <v>0</v>
      </c>
    </row>
    <row r="20" spans="1:5">
      <c r="A20" s="521" t="s">
        <v>931</v>
      </c>
      <c r="B20" s="527"/>
    </row>
    <row r="21" spans="1:5">
      <c r="A21" s="524" t="s">
        <v>932</v>
      </c>
      <c r="B21" s="529">
        <f>IFERROR(B6/B18,0)</f>
        <v>0</v>
      </c>
    </row>
    <row r="22" spans="1:5">
      <c r="A22" s="524" t="s">
        <v>933</v>
      </c>
      <c r="B22" s="529">
        <f>IFERROR(B6/B19,0)</f>
        <v>0</v>
      </c>
    </row>
    <row r="23" spans="1:5" ht="15.75" thickBot="1">
      <c r="A23" s="530" t="s">
        <v>934</v>
      </c>
      <c r="B23" s="531">
        <f>IFERROR(B6/B14,0)</f>
        <v>0</v>
      </c>
    </row>
    <row r="24" spans="1:5" ht="16.5" customHeight="1">
      <c r="A24" s="517" t="s">
        <v>957</v>
      </c>
      <c r="B24" s="515"/>
      <c r="C24" s="515"/>
      <c r="D24" s="515"/>
      <c r="E24" s="515"/>
    </row>
    <row r="25" spans="1:5" ht="25.5" customHeight="1">
      <c r="A25" s="517" t="s">
        <v>958</v>
      </c>
    </row>
    <row r="26" spans="1:5" ht="57" customHeight="1">
      <c r="A26" s="517" t="s">
        <v>959</v>
      </c>
    </row>
    <row r="27" spans="1:5">
      <c r="A27" s="516"/>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F20"/>
  <sheetViews>
    <sheetView showGridLines="0" zoomScale="80" zoomScaleNormal="80" workbookViewId="0"/>
  </sheetViews>
  <sheetFormatPr defaultRowHeight="15"/>
  <cols>
    <col min="1" max="1" width="100.28515625" bestFit="1" customWidth="1"/>
    <col min="2" max="2" width="28.140625" bestFit="1" customWidth="1"/>
    <col min="3" max="6" width="28.140625" customWidth="1"/>
  </cols>
  <sheetData>
    <row r="1" spans="1:6">
      <c r="A1" s="518" t="s">
        <v>97</v>
      </c>
      <c r="B1" s="15" t="str">
        <f>Info!C2</f>
        <v>სს "ხალიკ ბანკი საქართველო"</v>
      </c>
      <c r="C1" s="178"/>
    </row>
    <row r="2" spans="1:6">
      <c r="A2" s="519" t="s">
        <v>98</v>
      </c>
      <c r="B2" s="779">
        <f>'1. key ratios'!B2</f>
        <v>45838</v>
      </c>
      <c r="C2" s="178"/>
    </row>
    <row r="3" spans="1:6">
      <c r="A3" s="520" t="s">
        <v>949</v>
      </c>
      <c r="B3" s="514" t="s">
        <v>919</v>
      </c>
      <c r="C3" s="178"/>
    </row>
    <row r="5" spans="1:6">
      <c r="A5" s="516"/>
    </row>
    <row r="6" spans="1:6" ht="15.75" thickBot="1">
      <c r="A6" s="532"/>
      <c r="B6" s="532"/>
      <c r="C6" s="532"/>
      <c r="D6" s="532"/>
      <c r="E6" s="532"/>
      <c r="F6" s="532"/>
    </row>
    <row r="7" spans="1:6">
      <c r="A7" s="844"/>
      <c r="B7" s="846" t="s">
        <v>935</v>
      </c>
      <c r="C7" s="846"/>
      <c r="D7" s="846"/>
      <c r="E7" s="846"/>
      <c r="F7" s="847" t="s">
        <v>936</v>
      </c>
    </row>
    <row r="8" spans="1:6" ht="25.5">
      <c r="A8" s="845"/>
      <c r="B8" s="533" t="s">
        <v>937</v>
      </c>
      <c r="C8" s="533" t="s">
        <v>938</v>
      </c>
      <c r="D8" s="533" t="s">
        <v>939</v>
      </c>
      <c r="E8" s="533" t="s">
        <v>940</v>
      </c>
      <c r="F8" s="848"/>
    </row>
    <row r="9" spans="1:6">
      <c r="A9" s="534" t="s">
        <v>941</v>
      </c>
      <c r="B9" s="535">
        <f>B13+B17</f>
        <v>0</v>
      </c>
      <c r="C9" s="535">
        <f t="shared" ref="C9:E9" si="0">C13+C17</f>
        <v>0</v>
      </c>
      <c r="D9" s="535">
        <f t="shared" si="0"/>
        <v>0</v>
      </c>
      <c r="E9" s="535">
        <f t="shared" si="0"/>
        <v>0</v>
      </c>
      <c r="F9" s="536">
        <f>F13+F17</f>
        <v>0</v>
      </c>
    </row>
    <row r="10" spans="1:6">
      <c r="A10" s="537" t="s">
        <v>942</v>
      </c>
      <c r="B10" s="538">
        <f t="shared" ref="B10:E12" si="1">B14+B18</f>
        <v>0</v>
      </c>
      <c r="C10" s="538">
        <f t="shared" si="1"/>
        <v>0</v>
      </c>
      <c r="D10" s="538">
        <f t="shared" si="1"/>
        <v>0</v>
      </c>
      <c r="E10" s="538">
        <f t="shared" si="1"/>
        <v>0</v>
      </c>
      <c r="F10" s="536">
        <f>SUM(B10:E10)</f>
        <v>0</v>
      </c>
    </row>
    <row r="11" spans="1:6">
      <c r="A11" s="537" t="s">
        <v>943</v>
      </c>
      <c r="B11" s="538">
        <f t="shared" si="1"/>
        <v>0</v>
      </c>
      <c r="C11" s="538">
        <f t="shared" si="1"/>
        <v>0</v>
      </c>
      <c r="D11" s="538">
        <f t="shared" si="1"/>
        <v>0</v>
      </c>
      <c r="E11" s="538">
        <f t="shared" si="1"/>
        <v>0</v>
      </c>
      <c r="F11" s="536">
        <f t="shared" ref="F11:F12" si="2">SUM(B11:E11)</f>
        <v>0</v>
      </c>
    </row>
    <row r="12" spans="1:6">
      <c r="A12" s="539" t="s">
        <v>944</v>
      </c>
      <c r="B12" s="538">
        <f t="shared" si="1"/>
        <v>0</v>
      </c>
      <c r="C12" s="538">
        <f t="shared" si="1"/>
        <v>0</v>
      </c>
      <c r="D12" s="538">
        <f t="shared" si="1"/>
        <v>0</v>
      </c>
      <c r="E12" s="538">
        <f t="shared" si="1"/>
        <v>0</v>
      </c>
      <c r="F12" s="536">
        <f t="shared" si="2"/>
        <v>0</v>
      </c>
    </row>
    <row r="13" spans="1:6">
      <c r="A13" s="540" t="s">
        <v>945</v>
      </c>
      <c r="B13" s="541"/>
      <c r="C13" s="541"/>
      <c r="D13" s="541"/>
      <c r="E13" s="541"/>
      <c r="F13" s="542"/>
    </row>
    <row r="14" spans="1:6">
      <c r="A14" s="537" t="s">
        <v>942</v>
      </c>
      <c r="B14" s="543"/>
      <c r="C14" s="543"/>
      <c r="D14" s="543"/>
      <c r="E14" s="543"/>
      <c r="F14" s="544"/>
    </row>
    <row r="15" spans="1:6">
      <c r="A15" s="537" t="s">
        <v>943</v>
      </c>
      <c r="B15" s="543"/>
      <c r="C15" s="543"/>
      <c r="D15" s="543"/>
      <c r="E15" s="543"/>
      <c r="F15" s="544"/>
    </row>
    <row r="16" spans="1:6">
      <c r="A16" s="539" t="s">
        <v>944</v>
      </c>
      <c r="B16" s="543"/>
      <c r="C16" s="543"/>
      <c r="D16" s="543"/>
      <c r="E16" s="543"/>
      <c r="F16" s="544"/>
    </row>
    <row r="17" spans="1:6">
      <c r="A17" s="540" t="s">
        <v>925</v>
      </c>
      <c r="B17" s="541"/>
      <c r="C17" s="541"/>
      <c r="D17" s="541"/>
      <c r="E17" s="541"/>
      <c r="F17" s="544"/>
    </row>
    <row r="18" spans="1:6">
      <c r="A18" s="537" t="s">
        <v>942</v>
      </c>
      <c r="B18" s="543"/>
      <c r="C18" s="543"/>
      <c r="D18" s="543"/>
      <c r="E18" s="543"/>
      <c r="F18" s="544"/>
    </row>
    <row r="19" spans="1:6">
      <c r="A19" s="537" t="s">
        <v>943</v>
      </c>
      <c r="B19" s="543"/>
      <c r="C19" s="543"/>
      <c r="D19" s="543"/>
      <c r="E19" s="543"/>
      <c r="F19" s="544"/>
    </row>
    <row r="20" spans="1:6" ht="15.75" thickBot="1">
      <c r="A20" s="545" t="s">
        <v>944</v>
      </c>
      <c r="B20" s="546"/>
      <c r="C20" s="546"/>
      <c r="D20" s="546"/>
      <c r="E20" s="546"/>
      <c r="F20" s="547"/>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F68"/>
  <sheetViews>
    <sheetView zoomScale="80" zoomScaleNormal="80" workbookViewId="0">
      <pane xSplit="1" ySplit="5" topLeftCell="B6" activePane="bottomRight" state="frozen"/>
      <selection sqref="A1:XFD1048576"/>
      <selection pane="topRight" sqref="A1:XFD1048576"/>
      <selection pane="bottomLeft" sqref="A1:XFD1048576"/>
      <selection pane="bottomRight" activeCell="B2" sqref="B2"/>
    </sheetView>
  </sheetViews>
  <sheetFormatPr defaultRowHeight="15.75"/>
  <cols>
    <col min="1" max="1" width="10.85546875" style="37" customWidth="1"/>
    <col min="2" max="2" width="91.85546875" style="37" customWidth="1"/>
    <col min="3" max="3" width="53.140625" style="37" customWidth="1"/>
    <col min="4" max="4" width="32.140625" style="37" customWidth="1"/>
    <col min="5" max="5" width="9.42578125" customWidth="1"/>
  </cols>
  <sheetData>
    <row r="1" spans="1:6">
      <c r="A1" s="16" t="s">
        <v>97</v>
      </c>
      <c r="B1" s="18" t="str">
        <f>Info!C2</f>
        <v>სს "ხალიკ ბანკი საქართველო"</v>
      </c>
      <c r="E1" s="2"/>
      <c r="F1" s="2"/>
    </row>
    <row r="2" spans="1:6" s="20" customFormat="1" ht="15.75" customHeight="1">
      <c r="A2" s="20" t="s">
        <v>98</v>
      </c>
      <c r="B2" s="779">
        <f>'1. key ratios'!B2</f>
        <v>45838</v>
      </c>
    </row>
    <row r="3" spans="1:6" s="20" customFormat="1" ht="15.75" customHeight="1">
      <c r="A3" s="24"/>
    </row>
    <row r="4" spans="1:6" s="20" customFormat="1" ht="15.75" customHeight="1" thickBot="1">
      <c r="A4" s="20" t="s">
        <v>247</v>
      </c>
      <c r="B4" s="118" t="s">
        <v>161</v>
      </c>
      <c r="D4" s="120" t="s">
        <v>76</v>
      </c>
    </row>
    <row r="5" spans="1:6" ht="37.5" customHeight="1">
      <c r="A5" s="80" t="s">
        <v>25</v>
      </c>
      <c r="B5" s="81" t="s">
        <v>133</v>
      </c>
      <c r="C5" s="82" t="s">
        <v>826</v>
      </c>
      <c r="D5" s="119" t="s">
        <v>162</v>
      </c>
    </row>
    <row r="6" spans="1:6">
      <c r="A6" s="365">
        <v>1</v>
      </c>
      <c r="B6" s="322" t="s">
        <v>811</v>
      </c>
      <c r="C6" s="666">
        <f>SUM(C7:C9)</f>
        <v>57995662.020000011</v>
      </c>
      <c r="D6" s="667"/>
      <c r="E6" s="7"/>
    </row>
    <row r="7" spans="1:6">
      <c r="A7" s="365">
        <v>1.1000000000000001</v>
      </c>
      <c r="B7" s="323" t="s">
        <v>85</v>
      </c>
      <c r="C7" s="668">
        <v>11830695.85</v>
      </c>
      <c r="D7" s="669">
        <v>0</v>
      </c>
      <c r="E7" s="7"/>
    </row>
    <row r="8" spans="1:6">
      <c r="A8" s="365">
        <v>1.2</v>
      </c>
      <c r="B8" s="323" t="s">
        <v>86</v>
      </c>
      <c r="C8" s="668">
        <v>2375079.9300000006</v>
      </c>
      <c r="D8" s="669">
        <v>0</v>
      </c>
      <c r="E8" s="7"/>
    </row>
    <row r="9" spans="1:6">
      <c r="A9" s="365">
        <v>1.3</v>
      </c>
      <c r="B9" s="323" t="s">
        <v>87</v>
      </c>
      <c r="C9" s="668">
        <v>43789886.24000001</v>
      </c>
      <c r="D9" s="669">
        <v>0</v>
      </c>
      <c r="E9" s="7"/>
    </row>
    <row r="10" spans="1:6">
      <c r="A10" s="365">
        <v>2</v>
      </c>
      <c r="B10" s="324" t="s">
        <v>698</v>
      </c>
      <c r="C10" s="670">
        <v>30650.23</v>
      </c>
      <c r="D10" s="669">
        <v>0</v>
      </c>
      <c r="E10" s="7"/>
    </row>
    <row r="11" spans="1:6">
      <c r="A11" s="365">
        <v>2.1</v>
      </c>
      <c r="B11" s="325" t="s">
        <v>699</v>
      </c>
      <c r="C11" s="671">
        <v>30650.23</v>
      </c>
      <c r="D11" s="672">
        <v>0</v>
      </c>
      <c r="E11" s="8"/>
    </row>
    <row r="12" spans="1:6" ht="23.45" customHeight="1">
      <c r="A12" s="365">
        <v>3</v>
      </c>
      <c r="B12" s="326" t="s">
        <v>700</v>
      </c>
      <c r="C12" s="673">
        <v>0</v>
      </c>
      <c r="D12" s="672">
        <v>0</v>
      </c>
      <c r="E12" s="8"/>
    </row>
    <row r="13" spans="1:6" ht="23.1" customHeight="1">
      <c r="A13" s="365">
        <v>4</v>
      </c>
      <c r="B13" s="327" t="s">
        <v>701</v>
      </c>
      <c r="C13" s="673">
        <v>0</v>
      </c>
      <c r="D13" s="672">
        <v>0</v>
      </c>
      <c r="E13" s="8"/>
    </row>
    <row r="14" spans="1:6">
      <c r="A14" s="365">
        <v>5</v>
      </c>
      <c r="B14" s="327" t="s">
        <v>702</v>
      </c>
      <c r="C14" s="673">
        <f>SUM(C15:C17)</f>
        <v>54000</v>
      </c>
      <c r="D14" s="672"/>
      <c r="E14" s="8"/>
    </row>
    <row r="15" spans="1:6">
      <c r="A15" s="365">
        <v>5.0999999999999996</v>
      </c>
      <c r="B15" s="328" t="s">
        <v>703</v>
      </c>
      <c r="C15" s="674">
        <v>54000</v>
      </c>
      <c r="D15" s="672">
        <v>0</v>
      </c>
      <c r="E15" s="7"/>
    </row>
    <row r="16" spans="1:6">
      <c r="A16" s="365">
        <v>5.2</v>
      </c>
      <c r="B16" s="328" t="s">
        <v>538</v>
      </c>
      <c r="C16" s="668">
        <v>0</v>
      </c>
      <c r="D16" s="669">
        <v>0</v>
      </c>
      <c r="E16" s="7"/>
    </row>
    <row r="17" spans="1:5">
      <c r="A17" s="365">
        <v>5.3</v>
      </c>
      <c r="B17" s="328" t="s">
        <v>704</v>
      </c>
      <c r="C17" s="668">
        <v>0</v>
      </c>
      <c r="D17" s="669">
        <v>0</v>
      </c>
      <c r="E17" s="7"/>
    </row>
    <row r="18" spans="1:5">
      <c r="A18" s="365">
        <v>6</v>
      </c>
      <c r="B18" s="326" t="s">
        <v>705</v>
      </c>
      <c r="C18" s="670">
        <f>SUM(C19:C20)</f>
        <v>1004307045.6000004</v>
      </c>
      <c r="D18" s="669"/>
      <c r="E18" s="7"/>
    </row>
    <row r="19" spans="1:5">
      <c r="A19" s="365">
        <v>6.1</v>
      </c>
      <c r="B19" s="328" t="s">
        <v>538</v>
      </c>
      <c r="C19" s="671">
        <v>5924205.9499999993</v>
      </c>
      <c r="D19" s="669">
        <v>0</v>
      </c>
      <c r="E19" s="7"/>
    </row>
    <row r="20" spans="1:5">
      <c r="A20" s="365">
        <v>6.2</v>
      </c>
      <c r="B20" s="328" t="s">
        <v>704</v>
      </c>
      <c r="C20" s="671">
        <v>998382839.65000033</v>
      </c>
      <c r="D20" s="669">
        <v>0</v>
      </c>
      <c r="E20" s="7"/>
    </row>
    <row r="21" spans="1:5">
      <c r="A21" s="365">
        <v>7</v>
      </c>
      <c r="B21" s="329" t="s">
        <v>706</v>
      </c>
      <c r="C21" s="673">
        <v>0</v>
      </c>
      <c r="D21" s="669">
        <v>0</v>
      </c>
      <c r="E21" s="7"/>
    </row>
    <row r="22" spans="1:5">
      <c r="A22" s="365">
        <v>8</v>
      </c>
      <c r="B22" s="330" t="s">
        <v>707</v>
      </c>
      <c r="C22" s="670">
        <v>0</v>
      </c>
      <c r="D22" s="669">
        <v>0</v>
      </c>
      <c r="E22" s="7"/>
    </row>
    <row r="23" spans="1:5">
      <c r="A23" s="365">
        <v>9</v>
      </c>
      <c r="B23" s="327" t="s">
        <v>708</v>
      </c>
      <c r="C23" s="670">
        <f>SUM(C24:C25)</f>
        <v>18094691.65000001</v>
      </c>
      <c r="D23" s="675"/>
      <c r="E23" s="7"/>
    </row>
    <row r="24" spans="1:5">
      <c r="A24" s="365">
        <v>9.1</v>
      </c>
      <c r="B24" s="331" t="s">
        <v>709</v>
      </c>
      <c r="C24" s="676">
        <v>18094691.65000001</v>
      </c>
      <c r="D24" s="677">
        <v>0</v>
      </c>
      <c r="E24" s="7"/>
    </row>
    <row r="25" spans="1:5">
      <c r="A25" s="365">
        <v>9.1999999999999993</v>
      </c>
      <c r="B25" s="331" t="s">
        <v>710</v>
      </c>
      <c r="C25" s="678">
        <v>0</v>
      </c>
      <c r="D25" s="679">
        <v>0</v>
      </c>
      <c r="E25" s="6"/>
    </row>
    <row r="26" spans="1:5">
      <c r="A26" s="365">
        <v>10</v>
      </c>
      <c r="B26" s="327" t="s">
        <v>36</v>
      </c>
      <c r="C26" s="680">
        <f>SUM(C27:C28)</f>
        <v>5944843.6899999985</v>
      </c>
      <c r="D26" s="681" t="s">
        <v>903</v>
      </c>
      <c r="E26" s="7"/>
    </row>
    <row r="27" spans="1:5">
      <c r="A27" s="365">
        <v>10.1</v>
      </c>
      <c r="B27" s="331" t="s">
        <v>711</v>
      </c>
      <c r="C27" s="668">
        <v>0</v>
      </c>
      <c r="D27" s="669">
        <v>0</v>
      </c>
      <c r="E27" s="7"/>
    </row>
    <row r="28" spans="1:5">
      <c r="A28" s="365">
        <v>10.199999999999999</v>
      </c>
      <c r="B28" s="331" t="s">
        <v>712</v>
      </c>
      <c r="C28" s="668">
        <v>5944843.6899999985</v>
      </c>
      <c r="D28" s="669">
        <v>0</v>
      </c>
      <c r="E28" s="7"/>
    </row>
    <row r="29" spans="1:5">
      <c r="A29" s="365">
        <v>11</v>
      </c>
      <c r="B29" s="327" t="s">
        <v>713</v>
      </c>
      <c r="C29" s="670">
        <f>SUM(C30:C31)</f>
        <v>2266864.2999999998</v>
      </c>
      <c r="D29" s="669"/>
      <c r="E29" s="7"/>
    </row>
    <row r="30" spans="1:5">
      <c r="A30" s="365">
        <v>11.1</v>
      </c>
      <c r="B30" s="331" t="s">
        <v>714</v>
      </c>
      <c r="C30" s="668">
        <v>2266864.2999999998</v>
      </c>
      <c r="D30" s="669">
        <v>0</v>
      </c>
      <c r="E30" s="7"/>
    </row>
    <row r="31" spans="1:5">
      <c r="A31" s="365">
        <v>11.2</v>
      </c>
      <c r="B31" s="331" t="s">
        <v>715</v>
      </c>
      <c r="C31" s="668">
        <v>0</v>
      </c>
      <c r="D31" s="669">
        <v>0</v>
      </c>
      <c r="E31" s="7"/>
    </row>
    <row r="32" spans="1:5">
      <c r="A32" s="365">
        <v>13</v>
      </c>
      <c r="B32" s="327" t="s">
        <v>88</v>
      </c>
      <c r="C32" s="670">
        <v>24289929.709999997</v>
      </c>
      <c r="D32" s="669">
        <v>0</v>
      </c>
      <c r="E32" s="7"/>
    </row>
    <row r="33" spans="1:5">
      <c r="A33" s="365">
        <v>13.1</v>
      </c>
      <c r="B33" s="332" t="s">
        <v>716</v>
      </c>
      <c r="C33" s="668">
        <v>13604484.059999999</v>
      </c>
      <c r="D33" s="669">
        <v>0</v>
      </c>
      <c r="E33" s="7"/>
    </row>
    <row r="34" spans="1:5">
      <c r="A34" s="365">
        <v>13.2</v>
      </c>
      <c r="B34" s="332" t="s">
        <v>717</v>
      </c>
      <c r="C34" s="676">
        <v>0</v>
      </c>
      <c r="D34" s="677">
        <v>0</v>
      </c>
      <c r="E34" s="7"/>
    </row>
    <row r="35" spans="1:5">
      <c r="A35" s="365">
        <v>14</v>
      </c>
      <c r="B35" s="333" t="s">
        <v>718</v>
      </c>
      <c r="C35" s="682">
        <f>SUM(C6,C10,C12,C13,C14,C18,C21,C22,C23,C26,C29,C32)</f>
        <v>1112983687.2000005</v>
      </c>
      <c r="D35" s="677"/>
      <c r="E35" s="7"/>
    </row>
    <row r="36" spans="1:5">
      <c r="A36" s="365"/>
      <c r="B36" s="334" t="s">
        <v>93</v>
      </c>
      <c r="C36" s="683"/>
      <c r="D36" s="684"/>
      <c r="E36" s="7"/>
    </row>
    <row r="37" spans="1:5">
      <c r="A37" s="365">
        <v>15</v>
      </c>
      <c r="B37" s="335" t="s">
        <v>719</v>
      </c>
      <c r="C37" s="678">
        <v>203700</v>
      </c>
      <c r="D37" s="679">
        <v>0</v>
      </c>
      <c r="E37" s="6"/>
    </row>
    <row r="38" spans="1:5">
      <c r="A38" s="365">
        <v>15.1</v>
      </c>
      <c r="B38" s="336" t="s">
        <v>699</v>
      </c>
      <c r="C38" s="668">
        <v>203700</v>
      </c>
      <c r="D38" s="669">
        <v>0</v>
      </c>
      <c r="E38" s="7"/>
    </row>
    <row r="39" spans="1:5" ht="21">
      <c r="A39" s="365">
        <v>16</v>
      </c>
      <c r="B39" s="329" t="s">
        <v>720</v>
      </c>
      <c r="C39" s="670">
        <v>0</v>
      </c>
      <c r="D39" s="669">
        <v>0</v>
      </c>
      <c r="E39" s="7"/>
    </row>
    <row r="40" spans="1:5">
      <c r="A40" s="365">
        <v>17</v>
      </c>
      <c r="B40" s="329" t="s">
        <v>721</v>
      </c>
      <c r="C40" s="670">
        <f>SUM(C41:C44)</f>
        <v>820253520.22000015</v>
      </c>
      <c r="D40" s="669"/>
      <c r="E40" s="7"/>
    </row>
    <row r="41" spans="1:5">
      <c r="A41" s="365">
        <v>17.100000000000001</v>
      </c>
      <c r="B41" s="337" t="s">
        <v>722</v>
      </c>
      <c r="C41" s="668">
        <v>282046893.29999989</v>
      </c>
      <c r="D41" s="669">
        <v>0</v>
      </c>
      <c r="E41" s="7"/>
    </row>
    <row r="42" spans="1:5">
      <c r="A42" s="378">
        <v>17.2</v>
      </c>
      <c r="B42" s="379" t="s">
        <v>89</v>
      </c>
      <c r="C42" s="676">
        <v>502459988.4800002</v>
      </c>
      <c r="D42" s="677">
        <v>0</v>
      </c>
      <c r="E42" s="7"/>
    </row>
    <row r="43" spans="1:5">
      <c r="A43" s="365">
        <v>17.3</v>
      </c>
      <c r="B43" s="380" t="s">
        <v>723</v>
      </c>
      <c r="C43" s="685">
        <v>0</v>
      </c>
      <c r="D43" s="686">
        <v>0</v>
      </c>
      <c r="E43" s="7"/>
    </row>
    <row r="44" spans="1:5">
      <c r="A44" s="365">
        <v>17.399999999999999</v>
      </c>
      <c r="B44" s="380" t="s">
        <v>724</v>
      </c>
      <c r="C44" s="685">
        <v>35746638.440000005</v>
      </c>
      <c r="D44" s="686">
        <v>0</v>
      </c>
      <c r="E44" s="7"/>
    </row>
    <row r="45" spans="1:5">
      <c r="A45" s="365">
        <v>18</v>
      </c>
      <c r="B45" s="381" t="s">
        <v>725</v>
      </c>
      <c r="C45" s="687">
        <v>113298.0392194321</v>
      </c>
      <c r="D45" s="688">
        <v>0</v>
      </c>
      <c r="E45" s="6"/>
    </row>
    <row r="46" spans="1:5">
      <c r="A46" s="365">
        <v>19</v>
      </c>
      <c r="B46" s="381" t="s">
        <v>726</v>
      </c>
      <c r="C46" s="689">
        <f>SUM(C47:C48)</f>
        <v>2231139.5699999998</v>
      </c>
      <c r="D46" s="690"/>
    </row>
    <row r="47" spans="1:5">
      <c r="A47" s="365">
        <v>19.100000000000001</v>
      </c>
      <c r="B47" s="382" t="s">
        <v>727</v>
      </c>
      <c r="C47" s="691">
        <v>1957947</v>
      </c>
      <c r="D47" s="690">
        <v>0</v>
      </c>
    </row>
    <row r="48" spans="1:5">
      <c r="A48" s="365">
        <v>19.2</v>
      </c>
      <c r="B48" s="382" t="s">
        <v>728</v>
      </c>
      <c r="C48" s="691">
        <v>273192.57</v>
      </c>
      <c r="D48" s="690">
        <v>0</v>
      </c>
    </row>
    <row r="49" spans="1:4">
      <c r="A49" s="365">
        <v>20</v>
      </c>
      <c r="B49" s="342" t="s">
        <v>90</v>
      </c>
      <c r="C49" s="689">
        <v>16382316.810000001</v>
      </c>
      <c r="D49" s="681" t="s">
        <v>903</v>
      </c>
    </row>
    <row r="50" spans="1:4">
      <c r="A50" s="365">
        <v>21</v>
      </c>
      <c r="B50" s="343" t="s">
        <v>78</v>
      </c>
      <c r="C50" s="689">
        <v>3569003.91</v>
      </c>
      <c r="D50" s="690">
        <v>0</v>
      </c>
    </row>
    <row r="51" spans="1:4">
      <c r="A51" s="365">
        <v>21.1</v>
      </c>
      <c r="B51" s="338" t="s">
        <v>729</v>
      </c>
      <c r="C51" s="691">
        <v>0</v>
      </c>
      <c r="D51" s="690">
        <v>0</v>
      </c>
    </row>
    <row r="52" spans="1:4">
      <c r="A52" s="365">
        <v>22</v>
      </c>
      <c r="B52" s="342" t="s">
        <v>730</v>
      </c>
      <c r="C52" s="689">
        <f>SUM(C37,C39,C40,C45,C46,C49,C50)</f>
        <v>842752978.54921949</v>
      </c>
      <c r="D52" s="690"/>
    </row>
    <row r="53" spans="1:4">
      <c r="A53" s="365"/>
      <c r="B53" s="344" t="s">
        <v>731</v>
      </c>
      <c r="C53" s="692"/>
      <c r="D53" s="690"/>
    </row>
    <row r="54" spans="1:4">
      <c r="A54" s="365">
        <v>23</v>
      </c>
      <c r="B54" s="342" t="s">
        <v>94</v>
      </c>
      <c r="C54" s="693">
        <v>76000000</v>
      </c>
      <c r="D54" s="690">
        <v>0</v>
      </c>
    </row>
    <row r="55" spans="1:4">
      <c r="A55" s="365">
        <v>24</v>
      </c>
      <c r="B55" s="342" t="s">
        <v>732</v>
      </c>
      <c r="C55" s="693">
        <v>60000000</v>
      </c>
      <c r="D55" s="690">
        <v>0</v>
      </c>
    </row>
    <row r="56" spans="1:4">
      <c r="A56" s="365">
        <v>25</v>
      </c>
      <c r="B56" s="345" t="s">
        <v>91</v>
      </c>
      <c r="C56" s="693">
        <v>0</v>
      </c>
      <c r="D56" s="690">
        <v>0</v>
      </c>
    </row>
    <row r="57" spans="1:4">
      <c r="A57" s="365">
        <v>26</v>
      </c>
      <c r="B57" s="381" t="s">
        <v>733</v>
      </c>
      <c r="C57" s="693">
        <v>0</v>
      </c>
      <c r="D57" s="690">
        <v>0</v>
      </c>
    </row>
    <row r="58" spans="1:4">
      <c r="A58" s="365">
        <v>27</v>
      </c>
      <c r="B58" s="381" t="s">
        <v>734</v>
      </c>
      <c r="C58" s="693">
        <f>SUM(C59:C60)</f>
        <v>0</v>
      </c>
      <c r="D58" s="690"/>
    </row>
    <row r="59" spans="1:4">
      <c r="A59" s="365">
        <v>27.1</v>
      </c>
      <c r="B59" s="383" t="s">
        <v>735</v>
      </c>
      <c r="C59" s="685">
        <v>0</v>
      </c>
      <c r="D59" s="690">
        <v>0</v>
      </c>
    </row>
    <row r="60" spans="1:4">
      <c r="A60" s="365">
        <v>27.2</v>
      </c>
      <c r="B60" s="380" t="s">
        <v>736</v>
      </c>
      <c r="C60" s="685">
        <v>0</v>
      </c>
      <c r="D60" s="690">
        <v>0</v>
      </c>
    </row>
    <row r="61" spans="1:4">
      <c r="A61" s="365">
        <v>28</v>
      </c>
      <c r="B61" s="343" t="s">
        <v>737</v>
      </c>
      <c r="C61" s="693">
        <v>0</v>
      </c>
      <c r="D61" s="690">
        <v>0</v>
      </c>
    </row>
    <row r="62" spans="1:4">
      <c r="A62" s="365">
        <v>29</v>
      </c>
      <c r="B62" s="381" t="s">
        <v>738</v>
      </c>
      <c r="C62" s="693">
        <f>SUM(C63:C65)</f>
        <v>2023404.98</v>
      </c>
      <c r="D62" s="690"/>
    </row>
    <row r="63" spans="1:4">
      <c r="A63" s="365">
        <v>29.1</v>
      </c>
      <c r="B63" s="384" t="s">
        <v>739</v>
      </c>
      <c r="C63" s="685">
        <v>2023404.98</v>
      </c>
      <c r="D63" s="690">
        <v>0</v>
      </c>
    </row>
    <row r="64" spans="1:4" ht="24" customHeight="1">
      <c r="A64" s="365">
        <v>29.2</v>
      </c>
      <c r="B64" s="383" t="s">
        <v>740</v>
      </c>
      <c r="C64" s="685">
        <v>0</v>
      </c>
      <c r="D64" s="690">
        <v>0</v>
      </c>
    </row>
    <row r="65" spans="1:4" ht="21.95" customHeight="1">
      <c r="A65" s="365">
        <v>29.3</v>
      </c>
      <c r="B65" s="385" t="s">
        <v>741</v>
      </c>
      <c r="C65" s="685">
        <v>0</v>
      </c>
      <c r="D65" s="690">
        <v>0</v>
      </c>
    </row>
    <row r="66" spans="1:4">
      <c r="A66" s="365">
        <v>30</v>
      </c>
      <c r="B66" s="348" t="s">
        <v>92</v>
      </c>
      <c r="C66" s="693">
        <v>121285759.13000003</v>
      </c>
      <c r="D66" s="690">
        <v>0</v>
      </c>
    </row>
    <row r="67" spans="1:4">
      <c r="A67" s="365">
        <v>31</v>
      </c>
      <c r="B67" s="347" t="s">
        <v>742</v>
      </c>
      <c r="C67" s="693">
        <f>SUM(C54,C55,C56,C57,C58,C61,C62,C66)</f>
        <v>259309164.11000001</v>
      </c>
      <c r="D67" s="690">
        <v>0</v>
      </c>
    </row>
    <row r="68" spans="1:4">
      <c r="A68" s="365">
        <v>32</v>
      </c>
      <c r="B68" s="348" t="s">
        <v>743</v>
      </c>
      <c r="C68" s="693">
        <f>SUM(C52,C67)</f>
        <v>1102062142.6592195</v>
      </c>
      <c r="D68" s="690">
        <v>0</v>
      </c>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AL22"/>
  <sheetViews>
    <sheetView zoomScale="90" zoomScaleNormal="90" workbookViewId="0">
      <pane xSplit="2" ySplit="7" topLeftCell="C8" activePane="bottomRight" state="frozen"/>
      <selection sqref="A1:XFD1048576"/>
      <selection pane="topRight" sqref="A1:XFD1048576"/>
      <selection pane="bottomLeft" sqref="A1:XFD1048576"/>
      <selection pane="bottomRight"/>
    </sheetView>
  </sheetViews>
  <sheetFormatPr defaultColWidth="9.140625" defaultRowHeight="12.75"/>
  <cols>
    <col min="1" max="1" width="10.5703125" style="2" bestFit="1" customWidth="1"/>
    <col min="2" max="2" width="105" style="2" customWidth="1"/>
    <col min="3" max="3" width="11" style="2" bestFit="1" customWidth="1"/>
    <col min="4" max="4" width="13.28515625" style="2" bestFit="1" customWidth="1"/>
    <col min="5" max="5" width="11" style="2" bestFit="1" customWidth="1"/>
    <col min="6" max="6" width="13.28515625" style="2" bestFit="1" customWidth="1"/>
    <col min="7" max="7" width="9.42578125" style="2" bestFit="1" customWidth="1"/>
    <col min="8" max="8" width="13.28515625" style="2" bestFit="1" customWidth="1"/>
    <col min="9" max="9" width="11.5703125" style="2" bestFit="1" customWidth="1"/>
    <col min="10" max="10" width="13.28515625" style="2" bestFit="1" customWidth="1"/>
    <col min="11" max="11" width="12.5703125" style="2" bestFit="1" customWidth="1"/>
    <col min="12" max="12" width="13.28515625" style="2" bestFit="1" customWidth="1"/>
    <col min="13" max="13" width="12.140625" style="2" bestFit="1" customWidth="1"/>
    <col min="14" max="14" width="13.28515625" style="2" bestFit="1" customWidth="1"/>
    <col min="15" max="15" width="11.5703125" style="2" bestFit="1" customWidth="1"/>
    <col min="16" max="16" width="13.28515625" style="2" bestFit="1" customWidth="1"/>
    <col min="17" max="17" width="9.42578125" style="2" bestFit="1" customWidth="1"/>
    <col min="18" max="18" width="13.28515625" style="2" bestFit="1" customWidth="1"/>
    <col min="19" max="19" width="33" style="2" bestFit="1" customWidth="1"/>
    <col min="20" max="16384" width="9.140625" style="12"/>
  </cols>
  <sheetData>
    <row r="1" spans="1:19">
      <c r="A1" s="2" t="s">
        <v>97</v>
      </c>
      <c r="B1" s="178" t="str">
        <f>Info!C2</f>
        <v>სს "ხალიკ ბანკი საქართველო"</v>
      </c>
    </row>
    <row r="2" spans="1:19">
      <c r="A2" s="2" t="s">
        <v>98</v>
      </c>
      <c r="B2" s="779">
        <f>'1. key ratios'!B2</f>
        <v>45838</v>
      </c>
    </row>
    <row r="4" spans="1:19" ht="26.25" thickBot="1">
      <c r="A4" s="36" t="s">
        <v>248</v>
      </c>
      <c r="B4" s="153" t="s">
        <v>282</v>
      </c>
    </row>
    <row r="5" spans="1:19">
      <c r="A5" s="70"/>
      <c r="B5" s="72"/>
      <c r="C5" s="64" t="s">
        <v>0</v>
      </c>
      <c r="D5" s="64" t="s">
        <v>1</v>
      </c>
      <c r="E5" s="64" t="s">
        <v>2</v>
      </c>
      <c r="F5" s="64" t="s">
        <v>3</v>
      </c>
      <c r="G5" s="64" t="s">
        <v>4</v>
      </c>
      <c r="H5" s="64" t="s">
        <v>5</v>
      </c>
      <c r="I5" s="64" t="s">
        <v>134</v>
      </c>
      <c r="J5" s="64" t="s">
        <v>135</v>
      </c>
      <c r="K5" s="64" t="s">
        <v>136</v>
      </c>
      <c r="L5" s="64" t="s">
        <v>137</v>
      </c>
      <c r="M5" s="64" t="s">
        <v>138</v>
      </c>
      <c r="N5" s="64" t="s">
        <v>139</v>
      </c>
      <c r="O5" s="64" t="s">
        <v>269</v>
      </c>
      <c r="P5" s="64" t="s">
        <v>270</v>
      </c>
      <c r="Q5" s="64" t="s">
        <v>271</v>
      </c>
      <c r="R5" s="148" t="s">
        <v>272</v>
      </c>
      <c r="S5" s="65" t="s">
        <v>273</v>
      </c>
    </row>
    <row r="6" spans="1:19" ht="46.5" customHeight="1">
      <c r="A6" s="84"/>
      <c r="B6" s="853" t="s">
        <v>274</v>
      </c>
      <c r="C6" s="851">
        <v>0</v>
      </c>
      <c r="D6" s="852"/>
      <c r="E6" s="851">
        <v>0.2</v>
      </c>
      <c r="F6" s="852"/>
      <c r="G6" s="851">
        <v>0.35</v>
      </c>
      <c r="H6" s="852"/>
      <c r="I6" s="851">
        <v>0.5</v>
      </c>
      <c r="J6" s="852"/>
      <c r="K6" s="851">
        <v>0.75</v>
      </c>
      <c r="L6" s="852"/>
      <c r="M6" s="851">
        <v>1</v>
      </c>
      <c r="N6" s="852"/>
      <c r="O6" s="851">
        <v>1.5</v>
      </c>
      <c r="P6" s="852"/>
      <c r="Q6" s="851">
        <v>2.5</v>
      </c>
      <c r="R6" s="852"/>
      <c r="S6" s="849" t="s">
        <v>145</v>
      </c>
    </row>
    <row r="7" spans="1:19">
      <c r="A7" s="84"/>
      <c r="B7" s="854"/>
      <c r="C7" s="152" t="s">
        <v>267</v>
      </c>
      <c r="D7" s="152" t="s">
        <v>268</v>
      </c>
      <c r="E7" s="152" t="s">
        <v>267</v>
      </c>
      <c r="F7" s="152" t="s">
        <v>268</v>
      </c>
      <c r="G7" s="152" t="s">
        <v>267</v>
      </c>
      <c r="H7" s="152" t="s">
        <v>268</v>
      </c>
      <c r="I7" s="152" t="s">
        <v>267</v>
      </c>
      <c r="J7" s="152" t="s">
        <v>268</v>
      </c>
      <c r="K7" s="152" t="s">
        <v>267</v>
      </c>
      <c r="L7" s="152" t="s">
        <v>268</v>
      </c>
      <c r="M7" s="152" t="s">
        <v>267</v>
      </c>
      <c r="N7" s="152" t="s">
        <v>268</v>
      </c>
      <c r="O7" s="152" t="s">
        <v>267</v>
      </c>
      <c r="P7" s="152" t="s">
        <v>268</v>
      </c>
      <c r="Q7" s="152" t="s">
        <v>267</v>
      </c>
      <c r="R7" s="152" t="s">
        <v>268</v>
      </c>
      <c r="S7" s="850"/>
    </row>
    <row r="8" spans="1:19" s="87" customFormat="1">
      <c r="A8" s="68">
        <v>1</v>
      </c>
      <c r="B8" s="93" t="s">
        <v>123</v>
      </c>
      <c r="C8" s="694">
        <v>8271939.7299999995</v>
      </c>
      <c r="D8" s="694">
        <v>0</v>
      </c>
      <c r="E8" s="694">
        <v>0</v>
      </c>
      <c r="F8" s="695">
        <v>0</v>
      </c>
      <c r="G8" s="694">
        <v>0</v>
      </c>
      <c r="H8" s="694">
        <v>0</v>
      </c>
      <c r="I8" s="694">
        <v>0</v>
      </c>
      <c r="J8" s="694">
        <v>0</v>
      </c>
      <c r="K8" s="694">
        <v>0</v>
      </c>
      <c r="L8" s="694">
        <v>0</v>
      </c>
      <c r="M8" s="694">
        <v>92464043.710000023</v>
      </c>
      <c r="N8" s="694">
        <v>0</v>
      </c>
      <c r="O8" s="694">
        <v>0</v>
      </c>
      <c r="P8" s="694">
        <v>0</v>
      </c>
      <c r="Q8" s="694">
        <v>0</v>
      </c>
      <c r="R8" s="695">
        <v>0</v>
      </c>
      <c r="S8" s="696">
        <f>$C$6*SUM(C8:D8)+$E$6*SUM(E8:F8)+$G$6*SUM(G8:H8)+$I$6*SUM(I8:J8)+$K$6*SUM(K8:L8)+$M$6*SUM(M8:N8)+$O$6*SUM(O8:P8)+$Q$6*SUM(Q8:R8)</f>
        <v>92464043.710000023</v>
      </c>
    </row>
    <row r="9" spans="1:19" s="87" customFormat="1">
      <c r="A9" s="68">
        <v>2</v>
      </c>
      <c r="B9" s="93" t="s">
        <v>124</v>
      </c>
      <c r="C9" s="694">
        <v>0</v>
      </c>
      <c r="D9" s="694">
        <v>0</v>
      </c>
      <c r="E9" s="694">
        <v>0</v>
      </c>
      <c r="F9" s="694">
        <v>0</v>
      </c>
      <c r="G9" s="694">
        <v>0</v>
      </c>
      <c r="H9" s="694">
        <v>0</v>
      </c>
      <c r="I9" s="694">
        <v>0</v>
      </c>
      <c r="J9" s="694">
        <v>0</v>
      </c>
      <c r="K9" s="694">
        <v>0</v>
      </c>
      <c r="L9" s="694">
        <v>0</v>
      </c>
      <c r="M9" s="694">
        <v>0</v>
      </c>
      <c r="N9" s="694">
        <v>0</v>
      </c>
      <c r="O9" s="694">
        <v>0</v>
      </c>
      <c r="P9" s="694">
        <v>0</v>
      </c>
      <c r="Q9" s="694">
        <v>0</v>
      </c>
      <c r="R9" s="695">
        <v>0</v>
      </c>
      <c r="S9" s="696">
        <f t="shared" ref="S9:S21" si="0">$C$6*SUM(C9:D9)+$E$6*SUM(E9:F9)+$G$6*SUM(G9:H9)+$I$6*SUM(I9:J9)+$K$6*SUM(K9:L9)+$M$6*SUM(M9:N9)+$O$6*SUM(O9:P9)+$Q$6*SUM(Q9:R9)</f>
        <v>0</v>
      </c>
    </row>
    <row r="10" spans="1:19" s="87" customFormat="1">
      <c r="A10" s="68">
        <v>3</v>
      </c>
      <c r="B10" s="93" t="s">
        <v>125</v>
      </c>
      <c r="C10" s="694">
        <v>0</v>
      </c>
      <c r="D10" s="694">
        <v>0</v>
      </c>
      <c r="E10" s="694">
        <v>0</v>
      </c>
      <c r="F10" s="694">
        <v>0</v>
      </c>
      <c r="G10" s="694">
        <v>0</v>
      </c>
      <c r="H10" s="694">
        <v>0</v>
      </c>
      <c r="I10" s="694">
        <v>0</v>
      </c>
      <c r="J10" s="694">
        <v>0</v>
      </c>
      <c r="K10" s="694">
        <v>0</v>
      </c>
      <c r="L10" s="694">
        <v>0</v>
      </c>
      <c r="M10" s="694">
        <v>0</v>
      </c>
      <c r="N10" s="694">
        <v>0</v>
      </c>
      <c r="O10" s="694">
        <v>0</v>
      </c>
      <c r="P10" s="694">
        <v>0</v>
      </c>
      <c r="Q10" s="694">
        <v>0</v>
      </c>
      <c r="R10" s="695">
        <v>0</v>
      </c>
      <c r="S10" s="696">
        <f t="shared" si="0"/>
        <v>0</v>
      </c>
    </row>
    <row r="11" spans="1:19" s="87" customFormat="1">
      <c r="A11" s="68">
        <v>4</v>
      </c>
      <c r="B11" s="93" t="s">
        <v>126</v>
      </c>
      <c r="C11" s="694">
        <v>0</v>
      </c>
      <c r="D11" s="694">
        <v>0</v>
      </c>
      <c r="E11" s="694">
        <v>0</v>
      </c>
      <c r="F11" s="694">
        <v>0</v>
      </c>
      <c r="G11" s="694">
        <v>0</v>
      </c>
      <c r="H11" s="694">
        <v>0</v>
      </c>
      <c r="I11" s="694">
        <v>0</v>
      </c>
      <c r="J11" s="694">
        <v>0</v>
      </c>
      <c r="K11" s="694">
        <v>0</v>
      </c>
      <c r="L11" s="694">
        <v>0</v>
      </c>
      <c r="M11" s="694">
        <v>0</v>
      </c>
      <c r="N11" s="694">
        <v>0</v>
      </c>
      <c r="O11" s="694">
        <v>0</v>
      </c>
      <c r="P11" s="694">
        <v>0</v>
      </c>
      <c r="Q11" s="694">
        <v>0</v>
      </c>
      <c r="R11" s="695">
        <v>0</v>
      </c>
      <c r="S11" s="696">
        <f t="shared" si="0"/>
        <v>0</v>
      </c>
    </row>
    <row r="12" spans="1:19" s="87" customFormat="1">
      <c r="A12" s="68">
        <v>5</v>
      </c>
      <c r="B12" s="93" t="s">
        <v>912</v>
      </c>
      <c r="C12" s="694">
        <v>0</v>
      </c>
      <c r="D12" s="694">
        <v>0</v>
      </c>
      <c r="E12" s="694">
        <v>0</v>
      </c>
      <c r="F12" s="694">
        <v>0</v>
      </c>
      <c r="G12" s="694">
        <v>0</v>
      </c>
      <c r="H12" s="694">
        <v>0</v>
      </c>
      <c r="I12" s="694">
        <v>0</v>
      </c>
      <c r="J12" s="694">
        <v>0</v>
      </c>
      <c r="K12" s="694">
        <v>0</v>
      </c>
      <c r="L12" s="694">
        <v>0</v>
      </c>
      <c r="M12" s="694">
        <v>0</v>
      </c>
      <c r="N12" s="694">
        <v>0</v>
      </c>
      <c r="O12" s="694">
        <v>0</v>
      </c>
      <c r="P12" s="694">
        <v>0</v>
      </c>
      <c r="Q12" s="694">
        <v>0</v>
      </c>
      <c r="R12" s="695">
        <v>0</v>
      </c>
      <c r="S12" s="696">
        <f t="shared" si="0"/>
        <v>0</v>
      </c>
    </row>
    <row r="13" spans="1:19" s="87" customFormat="1">
      <c r="A13" s="68">
        <v>6</v>
      </c>
      <c r="B13" s="93" t="s">
        <v>127</v>
      </c>
      <c r="C13" s="694">
        <v>0</v>
      </c>
      <c r="D13" s="694">
        <v>0</v>
      </c>
      <c r="E13" s="694">
        <v>15610941.92</v>
      </c>
      <c r="F13" s="694">
        <v>0</v>
      </c>
      <c r="G13" s="694">
        <v>0</v>
      </c>
      <c r="H13" s="694">
        <v>0</v>
      </c>
      <c r="I13" s="694">
        <v>29006483.350000005</v>
      </c>
      <c r="J13" s="694">
        <v>0</v>
      </c>
      <c r="K13" s="694">
        <v>0</v>
      </c>
      <c r="L13" s="694">
        <v>0</v>
      </c>
      <c r="M13" s="694">
        <v>29826.82</v>
      </c>
      <c r="N13" s="694">
        <v>0</v>
      </c>
      <c r="O13" s="694">
        <v>0</v>
      </c>
      <c r="P13" s="694">
        <v>0</v>
      </c>
      <c r="Q13" s="694">
        <v>0</v>
      </c>
      <c r="R13" s="695">
        <v>0</v>
      </c>
      <c r="S13" s="696">
        <f t="shared" si="0"/>
        <v>17655256.879000004</v>
      </c>
    </row>
    <row r="14" spans="1:19" s="87" customFormat="1">
      <c r="A14" s="68">
        <v>7</v>
      </c>
      <c r="B14" s="93" t="s">
        <v>71</v>
      </c>
      <c r="C14" s="694">
        <v>0</v>
      </c>
      <c r="D14" s="694">
        <v>0</v>
      </c>
      <c r="E14" s="694">
        <v>0</v>
      </c>
      <c r="F14" s="694">
        <v>0</v>
      </c>
      <c r="G14" s="694">
        <v>0</v>
      </c>
      <c r="H14" s="694">
        <v>0</v>
      </c>
      <c r="I14" s="694">
        <v>0</v>
      </c>
      <c r="J14" s="694">
        <v>0</v>
      </c>
      <c r="K14" s="694">
        <v>0</v>
      </c>
      <c r="L14" s="694">
        <v>0</v>
      </c>
      <c r="M14" s="694">
        <v>598314771.7700001</v>
      </c>
      <c r="N14" s="694">
        <v>21725650.414532579</v>
      </c>
      <c r="O14" s="694">
        <v>0</v>
      </c>
      <c r="P14" s="694">
        <v>0</v>
      </c>
      <c r="Q14" s="694">
        <v>0</v>
      </c>
      <c r="R14" s="695">
        <v>0</v>
      </c>
      <c r="S14" s="696">
        <f t="shared" si="0"/>
        <v>620040422.18453264</v>
      </c>
    </row>
    <row r="15" spans="1:19" s="87" customFormat="1">
      <c r="A15" s="68">
        <v>8</v>
      </c>
      <c r="B15" s="93" t="s">
        <v>72</v>
      </c>
      <c r="C15" s="694">
        <v>0</v>
      </c>
      <c r="D15" s="694">
        <v>0</v>
      </c>
      <c r="E15" s="694">
        <v>0</v>
      </c>
      <c r="F15" s="694">
        <v>0</v>
      </c>
      <c r="G15" s="694">
        <v>0</v>
      </c>
      <c r="H15" s="694">
        <v>0</v>
      </c>
      <c r="I15" s="694">
        <v>0</v>
      </c>
      <c r="J15" s="694">
        <v>0</v>
      </c>
      <c r="K15" s="694">
        <v>203794947.1400001</v>
      </c>
      <c r="L15" s="694">
        <v>0</v>
      </c>
      <c r="M15" s="694">
        <v>0</v>
      </c>
      <c r="N15" s="694">
        <v>1979764.6340000012</v>
      </c>
      <c r="O15" s="694">
        <v>0</v>
      </c>
      <c r="P15" s="694">
        <v>0</v>
      </c>
      <c r="Q15" s="694">
        <v>0</v>
      </c>
      <c r="R15" s="695">
        <v>0</v>
      </c>
      <c r="S15" s="696">
        <f t="shared" si="0"/>
        <v>154825974.98900008</v>
      </c>
    </row>
    <row r="16" spans="1:19" s="87" customFormat="1">
      <c r="A16" s="68">
        <v>9</v>
      </c>
      <c r="B16" s="93" t="s">
        <v>913</v>
      </c>
      <c r="C16" s="694">
        <v>0</v>
      </c>
      <c r="D16" s="694">
        <v>0</v>
      </c>
      <c r="E16" s="694">
        <v>0</v>
      </c>
      <c r="F16" s="694">
        <v>0</v>
      </c>
      <c r="G16" s="694">
        <v>0</v>
      </c>
      <c r="H16" s="694">
        <v>0</v>
      </c>
      <c r="I16" s="694">
        <v>0</v>
      </c>
      <c r="J16" s="694">
        <v>0</v>
      </c>
      <c r="K16" s="694">
        <v>0</v>
      </c>
      <c r="L16" s="694">
        <v>0</v>
      </c>
      <c r="M16" s="694">
        <v>0</v>
      </c>
      <c r="N16" s="694">
        <v>0</v>
      </c>
      <c r="O16" s="694">
        <v>0</v>
      </c>
      <c r="P16" s="694">
        <v>0</v>
      </c>
      <c r="Q16" s="694">
        <v>0</v>
      </c>
      <c r="R16" s="695">
        <v>0</v>
      </c>
      <c r="S16" s="696">
        <f t="shared" si="0"/>
        <v>0</v>
      </c>
    </row>
    <row r="17" spans="1:38" s="87" customFormat="1">
      <c r="A17" s="68">
        <v>10</v>
      </c>
      <c r="B17" s="93" t="s">
        <v>67</v>
      </c>
      <c r="C17" s="694">
        <v>0</v>
      </c>
      <c r="D17" s="694">
        <v>0</v>
      </c>
      <c r="E17" s="694">
        <v>0</v>
      </c>
      <c r="F17" s="694">
        <v>0</v>
      </c>
      <c r="G17" s="694">
        <v>0</v>
      </c>
      <c r="H17" s="694">
        <v>0</v>
      </c>
      <c r="I17" s="694">
        <v>0</v>
      </c>
      <c r="J17" s="694">
        <v>0</v>
      </c>
      <c r="K17" s="694">
        <v>0</v>
      </c>
      <c r="L17" s="694">
        <v>0</v>
      </c>
      <c r="M17" s="694">
        <v>6347247.4300000016</v>
      </c>
      <c r="N17" s="694">
        <v>11524.295000000002</v>
      </c>
      <c r="O17" s="694">
        <v>25582527.060000002</v>
      </c>
      <c r="P17" s="694">
        <v>0</v>
      </c>
      <c r="Q17" s="694">
        <v>0</v>
      </c>
      <c r="R17" s="695">
        <v>0</v>
      </c>
      <c r="S17" s="696">
        <f t="shared" si="0"/>
        <v>44732562.315000005</v>
      </c>
    </row>
    <row r="18" spans="1:38" s="87" customFormat="1">
      <c r="A18" s="68">
        <v>11</v>
      </c>
      <c r="B18" s="93" t="s">
        <v>68</v>
      </c>
      <c r="C18" s="694">
        <v>0</v>
      </c>
      <c r="D18" s="694">
        <v>0</v>
      </c>
      <c r="E18" s="694">
        <v>0</v>
      </c>
      <c r="F18" s="694">
        <v>0</v>
      </c>
      <c r="G18" s="694">
        <v>0</v>
      </c>
      <c r="H18" s="694">
        <v>0</v>
      </c>
      <c r="I18" s="694">
        <v>0</v>
      </c>
      <c r="J18" s="694">
        <v>0</v>
      </c>
      <c r="K18" s="694">
        <v>0</v>
      </c>
      <c r="L18" s="694">
        <v>0</v>
      </c>
      <c r="M18" s="694">
        <v>0</v>
      </c>
      <c r="N18" s="694">
        <v>0</v>
      </c>
      <c r="O18" s="694">
        <v>0</v>
      </c>
      <c r="P18" s="694">
        <v>0</v>
      </c>
      <c r="Q18" s="694">
        <v>0</v>
      </c>
      <c r="R18" s="695">
        <v>0</v>
      </c>
      <c r="S18" s="696">
        <f t="shared" si="0"/>
        <v>0</v>
      </c>
    </row>
    <row r="19" spans="1:38" s="87" customFormat="1">
      <c r="A19" s="68">
        <v>12</v>
      </c>
      <c r="B19" s="93" t="s">
        <v>69</v>
      </c>
      <c r="C19" s="694">
        <v>0</v>
      </c>
      <c r="D19" s="694">
        <v>0</v>
      </c>
      <c r="E19" s="694">
        <v>0</v>
      </c>
      <c r="F19" s="694">
        <v>0</v>
      </c>
      <c r="G19" s="694">
        <v>0</v>
      </c>
      <c r="H19" s="694">
        <v>0</v>
      </c>
      <c r="I19" s="694">
        <v>0</v>
      </c>
      <c r="J19" s="694">
        <v>0</v>
      </c>
      <c r="K19" s="694">
        <v>0</v>
      </c>
      <c r="L19" s="694">
        <v>0</v>
      </c>
      <c r="M19" s="694">
        <v>0</v>
      </c>
      <c r="N19" s="694">
        <v>0</v>
      </c>
      <c r="O19" s="694">
        <v>0</v>
      </c>
      <c r="P19" s="694">
        <v>0</v>
      </c>
      <c r="Q19" s="694">
        <v>0</v>
      </c>
      <c r="R19" s="695">
        <v>0</v>
      </c>
      <c r="S19" s="696">
        <f t="shared" si="0"/>
        <v>0</v>
      </c>
    </row>
    <row r="20" spans="1:38" s="87" customFormat="1">
      <c r="A20" s="68">
        <v>13</v>
      </c>
      <c r="B20" s="93" t="s">
        <v>70</v>
      </c>
      <c r="C20" s="694">
        <v>0</v>
      </c>
      <c r="D20" s="694">
        <v>0</v>
      </c>
      <c r="E20" s="694">
        <v>0</v>
      </c>
      <c r="F20" s="694">
        <v>0</v>
      </c>
      <c r="G20" s="694">
        <v>0</v>
      </c>
      <c r="H20" s="694">
        <v>0</v>
      </c>
      <c r="I20" s="694">
        <v>0</v>
      </c>
      <c r="J20" s="694">
        <v>0</v>
      </c>
      <c r="K20" s="694">
        <v>0</v>
      </c>
      <c r="L20" s="694">
        <v>0</v>
      </c>
      <c r="M20" s="694">
        <v>0</v>
      </c>
      <c r="N20" s="694">
        <v>0</v>
      </c>
      <c r="O20" s="694">
        <v>0</v>
      </c>
      <c r="P20" s="694">
        <v>0</v>
      </c>
      <c r="Q20" s="694">
        <v>0</v>
      </c>
      <c r="R20" s="695">
        <v>0</v>
      </c>
      <c r="S20" s="696">
        <f t="shared" si="0"/>
        <v>0</v>
      </c>
    </row>
    <row r="21" spans="1:38" s="87" customFormat="1">
      <c r="A21" s="68">
        <v>14</v>
      </c>
      <c r="B21" s="93" t="s">
        <v>143</v>
      </c>
      <c r="C21" s="694">
        <v>11830695.85</v>
      </c>
      <c r="D21" s="694">
        <v>0</v>
      </c>
      <c r="E21" s="694">
        <v>0</v>
      </c>
      <c r="F21" s="694">
        <v>0</v>
      </c>
      <c r="G21" s="694">
        <v>0</v>
      </c>
      <c r="H21" s="694">
        <v>0</v>
      </c>
      <c r="I21" s="694">
        <v>0</v>
      </c>
      <c r="J21" s="694">
        <v>0</v>
      </c>
      <c r="K21" s="694">
        <v>0</v>
      </c>
      <c r="L21" s="694">
        <v>0</v>
      </c>
      <c r="M21" s="694">
        <v>115785418.72999877</v>
      </c>
      <c r="N21" s="694">
        <v>68083.142999999982</v>
      </c>
      <c r="O21" s="694">
        <v>0</v>
      </c>
      <c r="P21" s="694">
        <v>0</v>
      </c>
      <c r="Q21" s="694">
        <v>0</v>
      </c>
      <c r="R21" s="695">
        <v>0</v>
      </c>
      <c r="S21" s="696">
        <f t="shared" si="0"/>
        <v>115853501.87299877</v>
      </c>
    </row>
    <row r="22" spans="1:38" ht="13.5" thickBot="1">
      <c r="A22" s="61"/>
      <c r="B22" s="89" t="s">
        <v>66</v>
      </c>
      <c r="C22" s="697">
        <f>SUM(C8:C21)</f>
        <v>20102635.579999998</v>
      </c>
      <c r="D22" s="697">
        <f t="shared" ref="D22:S22" si="1">SUM(D8:D21)</f>
        <v>0</v>
      </c>
      <c r="E22" s="697">
        <f t="shared" si="1"/>
        <v>15610941.92</v>
      </c>
      <c r="F22" s="697">
        <f t="shared" si="1"/>
        <v>0</v>
      </c>
      <c r="G22" s="697">
        <f t="shared" si="1"/>
        <v>0</v>
      </c>
      <c r="H22" s="697">
        <f t="shared" si="1"/>
        <v>0</v>
      </c>
      <c r="I22" s="697">
        <f t="shared" si="1"/>
        <v>29006483.350000005</v>
      </c>
      <c r="J22" s="697">
        <f t="shared" si="1"/>
        <v>0</v>
      </c>
      <c r="K22" s="697">
        <f t="shared" si="1"/>
        <v>203794947.1400001</v>
      </c>
      <c r="L22" s="697">
        <f t="shared" si="1"/>
        <v>0</v>
      </c>
      <c r="M22" s="697">
        <f t="shared" si="1"/>
        <v>812941308.45999885</v>
      </c>
      <c r="N22" s="697">
        <f t="shared" si="1"/>
        <v>23785022.48653258</v>
      </c>
      <c r="O22" s="697">
        <f t="shared" si="1"/>
        <v>25582527.060000002</v>
      </c>
      <c r="P22" s="697">
        <f t="shared" si="1"/>
        <v>0</v>
      </c>
      <c r="Q22" s="697">
        <f t="shared" si="1"/>
        <v>0</v>
      </c>
      <c r="R22" s="697">
        <f t="shared" si="1"/>
        <v>0</v>
      </c>
      <c r="S22" s="698">
        <f t="shared" si="1"/>
        <v>1045571761.9505315</v>
      </c>
      <c r="U22" s="87"/>
      <c r="V22" s="87"/>
      <c r="W22" s="87"/>
      <c r="X22" s="87"/>
      <c r="Y22" s="87"/>
      <c r="Z22" s="87"/>
      <c r="AA22" s="87"/>
      <c r="AB22" s="87"/>
      <c r="AC22" s="87"/>
      <c r="AD22" s="87"/>
      <c r="AE22" s="87"/>
      <c r="AF22" s="87"/>
      <c r="AG22" s="87"/>
      <c r="AH22" s="87"/>
      <c r="AI22" s="87"/>
      <c r="AJ22" s="87"/>
      <c r="AK22" s="87"/>
      <c r="AL22" s="87"/>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V39"/>
  <sheetViews>
    <sheetView zoomScale="80" zoomScaleNormal="80" workbookViewId="0">
      <pane xSplit="2" ySplit="6" topLeftCell="C7" activePane="bottomRight" state="frozen"/>
      <selection sqref="A1:XFD1048576"/>
      <selection pane="topRight" sqref="A1:XFD1048576"/>
      <selection pane="bottomLeft" sqref="A1:XFD1048576"/>
      <selection pane="bottomRight"/>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85546875" style="2" customWidth="1"/>
    <col min="10" max="10" width="21.5703125" style="2" customWidth="1"/>
    <col min="11" max="11" width="15.85546875" style="2" customWidth="1"/>
    <col min="12" max="12" width="13.140625" style="2" customWidth="1"/>
    <col min="13" max="13" width="20.85546875" style="2" customWidth="1"/>
    <col min="14" max="14" width="19.140625" style="2" customWidth="1"/>
    <col min="15" max="15" width="18.42578125" style="2" customWidth="1"/>
    <col min="16" max="16" width="19" style="2" customWidth="1"/>
    <col min="17" max="17" width="20.140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97</v>
      </c>
      <c r="B1" s="178" t="str">
        <f>Info!C2</f>
        <v>სს "ხალიკ ბანკი საქართველო"</v>
      </c>
    </row>
    <row r="2" spans="1:22">
      <c r="A2" s="2" t="s">
        <v>98</v>
      </c>
      <c r="B2" s="779">
        <f>'1. key ratios'!B2</f>
        <v>45838</v>
      </c>
    </row>
    <row r="4" spans="1:22" ht="27.75" thickBot="1">
      <c r="A4" s="2" t="s">
        <v>249</v>
      </c>
      <c r="B4" s="154" t="s">
        <v>283</v>
      </c>
      <c r="V4" s="120" t="s">
        <v>76</v>
      </c>
    </row>
    <row r="5" spans="1:22">
      <c r="A5" s="59"/>
      <c r="B5" s="60"/>
      <c r="C5" s="855" t="s">
        <v>105</v>
      </c>
      <c r="D5" s="856"/>
      <c r="E5" s="856"/>
      <c r="F5" s="856"/>
      <c r="G5" s="856"/>
      <c r="H5" s="856"/>
      <c r="I5" s="856"/>
      <c r="J5" s="856"/>
      <c r="K5" s="856"/>
      <c r="L5" s="857"/>
      <c r="M5" s="855" t="s">
        <v>106</v>
      </c>
      <c r="N5" s="856"/>
      <c r="O5" s="856"/>
      <c r="P5" s="856"/>
      <c r="Q5" s="856"/>
      <c r="R5" s="856"/>
      <c r="S5" s="857"/>
      <c r="T5" s="860" t="s">
        <v>281</v>
      </c>
      <c r="U5" s="860" t="s">
        <v>280</v>
      </c>
      <c r="V5" s="858" t="s">
        <v>107</v>
      </c>
    </row>
    <row r="6" spans="1:22" s="36" customFormat="1" ht="140.25">
      <c r="A6" s="66"/>
      <c r="B6" s="95"/>
      <c r="C6" s="57" t="s">
        <v>108</v>
      </c>
      <c r="D6" s="56" t="s">
        <v>109</v>
      </c>
      <c r="E6" s="54" t="s">
        <v>110</v>
      </c>
      <c r="F6" s="155" t="s">
        <v>275</v>
      </c>
      <c r="G6" s="56" t="s">
        <v>111</v>
      </c>
      <c r="H6" s="56" t="s">
        <v>112</v>
      </c>
      <c r="I6" s="56" t="s">
        <v>113</v>
      </c>
      <c r="J6" s="56" t="s">
        <v>142</v>
      </c>
      <c r="K6" s="56" t="s">
        <v>114</v>
      </c>
      <c r="L6" s="58" t="s">
        <v>115</v>
      </c>
      <c r="M6" s="57" t="s">
        <v>116</v>
      </c>
      <c r="N6" s="56" t="s">
        <v>117</v>
      </c>
      <c r="O6" s="56" t="s">
        <v>118</v>
      </c>
      <c r="P6" s="56" t="s">
        <v>119</v>
      </c>
      <c r="Q6" s="56" t="s">
        <v>120</v>
      </c>
      <c r="R6" s="56" t="s">
        <v>121</v>
      </c>
      <c r="S6" s="58" t="s">
        <v>122</v>
      </c>
      <c r="T6" s="861"/>
      <c r="U6" s="861"/>
      <c r="V6" s="859"/>
    </row>
    <row r="7" spans="1:22" s="87" customFormat="1">
      <c r="A7" s="88">
        <v>1</v>
      </c>
      <c r="B7" s="93" t="s">
        <v>123</v>
      </c>
      <c r="C7" s="699">
        <v>0</v>
      </c>
      <c r="D7" s="694">
        <v>0</v>
      </c>
      <c r="E7" s="694">
        <v>0</v>
      </c>
      <c r="F7" s="694">
        <v>0</v>
      </c>
      <c r="G7" s="694">
        <v>0</v>
      </c>
      <c r="H7" s="694">
        <v>0</v>
      </c>
      <c r="I7" s="694">
        <v>0</v>
      </c>
      <c r="J7" s="694">
        <v>0</v>
      </c>
      <c r="K7" s="694">
        <v>0</v>
      </c>
      <c r="L7" s="633">
        <v>0</v>
      </c>
      <c r="M7" s="699">
        <v>0</v>
      </c>
      <c r="N7" s="694">
        <v>0</v>
      </c>
      <c r="O7" s="694">
        <v>0</v>
      </c>
      <c r="P7" s="694">
        <v>0</v>
      </c>
      <c r="Q7" s="694">
        <v>0</v>
      </c>
      <c r="R7" s="694">
        <v>0</v>
      </c>
      <c r="S7" s="633">
        <v>0</v>
      </c>
      <c r="T7" s="700">
        <v>0</v>
      </c>
      <c r="U7" s="701">
        <v>0</v>
      </c>
      <c r="V7" s="702">
        <f>SUM(C7:S7)</f>
        <v>0</v>
      </c>
    </row>
    <row r="8" spans="1:22" s="87" customFormat="1">
      <c r="A8" s="88">
        <v>2</v>
      </c>
      <c r="B8" s="93" t="s">
        <v>124</v>
      </c>
      <c r="C8" s="699">
        <v>0</v>
      </c>
      <c r="D8" s="694">
        <v>0</v>
      </c>
      <c r="E8" s="694">
        <v>0</v>
      </c>
      <c r="F8" s="694">
        <v>0</v>
      </c>
      <c r="G8" s="694">
        <v>0</v>
      </c>
      <c r="H8" s="694">
        <v>0</v>
      </c>
      <c r="I8" s="694">
        <v>0</v>
      </c>
      <c r="J8" s="694">
        <v>0</v>
      </c>
      <c r="K8" s="694">
        <v>0</v>
      </c>
      <c r="L8" s="633">
        <v>0</v>
      </c>
      <c r="M8" s="699">
        <v>0</v>
      </c>
      <c r="N8" s="694">
        <v>0</v>
      </c>
      <c r="O8" s="694">
        <v>0</v>
      </c>
      <c r="P8" s="694">
        <v>0</v>
      </c>
      <c r="Q8" s="694">
        <v>0</v>
      </c>
      <c r="R8" s="694">
        <v>0</v>
      </c>
      <c r="S8" s="633">
        <v>0</v>
      </c>
      <c r="T8" s="701">
        <v>0</v>
      </c>
      <c r="U8" s="701">
        <v>0</v>
      </c>
      <c r="V8" s="702">
        <f t="shared" ref="V8:V20" si="0">SUM(C8:S8)</f>
        <v>0</v>
      </c>
    </row>
    <row r="9" spans="1:22" s="87" customFormat="1">
      <c r="A9" s="88">
        <v>3</v>
      </c>
      <c r="B9" s="93" t="s">
        <v>125</v>
      </c>
      <c r="C9" s="699">
        <v>0</v>
      </c>
      <c r="D9" s="694">
        <v>0</v>
      </c>
      <c r="E9" s="694">
        <v>0</v>
      </c>
      <c r="F9" s="694">
        <v>0</v>
      </c>
      <c r="G9" s="694">
        <v>0</v>
      </c>
      <c r="H9" s="694">
        <v>0</v>
      </c>
      <c r="I9" s="694">
        <v>0</v>
      </c>
      <c r="J9" s="694">
        <v>0</v>
      </c>
      <c r="K9" s="694">
        <v>0</v>
      </c>
      <c r="L9" s="633">
        <v>0</v>
      </c>
      <c r="M9" s="699">
        <v>0</v>
      </c>
      <c r="N9" s="694">
        <v>0</v>
      </c>
      <c r="O9" s="694">
        <v>0</v>
      </c>
      <c r="P9" s="694">
        <v>0</v>
      </c>
      <c r="Q9" s="694">
        <v>0</v>
      </c>
      <c r="R9" s="694">
        <v>0</v>
      </c>
      <c r="S9" s="633">
        <v>0</v>
      </c>
      <c r="T9" s="701">
        <v>0</v>
      </c>
      <c r="U9" s="701">
        <v>0</v>
      </c>
      <c r="V9" s="702">
        <f>SUM(C9:S9)</f>
        <v>0</v>
      </c>
    </row>
    <row r="10" spans="1:22" s="87" customFormat="1">
      <c r="A10" s="88">
        <v>4</v>
      </c>
      <c r="B10" s="93" t="s">
        <v>126</v>
      </c>
      <c r="C10" s="699">
        <v>0</v>
      </c>
      <c r="D10" s="694">
        <v>0</v>
      </c>
      <c r="E10" s="694">
        <v>0</v>
      </c>
      <c r="F10" s="694">
        <v>0</v>
      </c>
      <c r="G10" s="694">
        <v>0</v>
      </c>
      <c r="H10" s="694">
        <v>0</v>
      </c>
      <c r="I10" s="694">
        <v>0</v>
      </c>
      <c r="J10" s="694">
        <v>0</v>
      </c>
      <c r="K10" s="694">
        <v>0</v>
      </c>
      <c r="L10" s="633">
        <v>0</v>
      </c>
      <c r="M10" s="699">
        <v>0</v>
      </c>
      <c r="N10" s="694">
        <v>0</v>
      </c>
      <c r="O10" s="694">
        <v>0</v>
      </c>
      <c r="P10" s="694">
        <v>0</v>
      </c>
      <c r="Q10" s="694">
        <v>0</v>
      </c>
      <c r="R10" s="694">
        <v>0</v>
      </c>
      <c r="S10" s="633">
        <v>0</v>
      </c>
      <c r="T10" s="701">
        <v>0</v>
      </c>
      <c r="U10" s="701">
        <v>0</v>
      </c>
      <c r="V10" s="702">
        <f t="shared" si="0"/>
        <v>0</v>
      </c>
    </row>
    <row r="11" spans="1:22" s="87" customFormat="1">
      <c r="A11" s="88">
        <v>5</v>
      </c>
      <c r="B11" s="93" t="s">
        <v>912</v>
      </c>
      <c r="C11" s="699">
        <v>0</v>
      </c>
      <c r="D11" s="694">
        <v>0</v>
      </c>
      <c r="E11" s="694">
        <v>0</v>
      </c>
      <c r="F11" s="694">
        <v>0</v>
      </c>
      <c r="G11" s="694">
        <v>0</v>
      </c>
      <c r="H11" s="694">
        <v>0</v>
      </c>
      <c r="I11" s="694">
        <v>0</v>
      </c>
      <c r="J11" s="694">
        <v>0</v>
      </c>
      <c r="K11" s="694">
        <v>0</v>
      </c>
      <c r="L11" s="633">
        <v>0</v>
      </c>
      <c r="M11" s="699">
        <v>0</v>
      </c>
      <c r="N11" s="694">
        <v>0</v>
      </c>
      <c r="O11" s="694">
        <v>0</v>
      </c>
      <c r="P11" s="694">
        <v>0</v>
      </c>
      <c r="Q11" s="694">
        <v>0</v>
      </c>
      <c r="R11" s="694">
        <v>0</v>
      </c>
      <c r="S11" s="633">
        <v>0</v>
      </c>
      <c r="T11" s="701">
        <v>0</v>
      </c>
      <c r="U11" s="701">
        <v>0</v>
      </c>
      <c r="V11" s="702">
        <f t="shared" si="0"/>
        <v>0</v>
      </c>
    </row>
    <row r="12" spans="1:22" s="87" customFormat="1">
      <c r="A12" s="88">
        <v>6</v>
      </c>
      <c r="B12" s="93" t="s">
        <v>127</v>
      </c>
      <c r="C12" s="699">
        <v>0</v>
      </c>
      <c r="D12" s="694">
        <v>0</v>
      </c>
      <c r="E12" s="694">
        <v>0</v>
      </c>
      <c r="F12" s="694">
        <v>0</v>
      </c>
      <c r="G12" s="694">
        <v>0</v>
      </c>
      <c r="H12" s="694">
        <v>0</v>
      </c>
      <c r="I12" s="694">
        <v>0</v>
      </c>
      <c r="J12" s="694">
        <v>0</v>
      </c>
      <c r="K12" s="694">
        <v>0</v>
      </c>
      <c r="L12" s="633">
        <v>0</v>
      </c>
      <c r="M12" s="699">
        <v>0</v>
      </c>
      <c r="N12" s="694">
        <v>0</v>
      </c>
      <c r="O12" s="694">
        <v>0</v>
      </c>
      <c r="P12" s="694">
        <v>0</v>
      </c>
      <c r="Q12" s="694">
        <v>0</v>
      </c>
      <c r="R12" s="694">
        <v>0</v>
      </c>
      <c r="S12" s="633">
        <v>0</v>
      </c>
      <c r="T12" s="701">
        <v>0</v>
      </c>
      <c r="U12" s="701">
        <v>0</v>
      </c>
      <c r="V12" s="702">
        <f t="shared" si="0"/>
        <v>0</v>
      </c>
    </row>
    <row r="13" spans="1:22" s="87" customFormat="1">
      <c r="A13" s="88">
        <v>7</v>
      </c>
      <c r="B13" s="93" t="s">
        <v>71</v>
      </c>
      <c r="C13" s="699">
        <v>0</v>
      </c>
      <c r="D13" s="694">
        <v>7959210.8418499995</v>
      </c>
      <c r="E13" s="694">
        <v>0</v>
      </c>
      <c r="F13" s="694">
        <v>0</v>
      </c>
      <c r="G13" s="694">
        <v>0</v>
      </c>
      <c r="H13" s="694">
        <v>0</v>
      </c>
      <c r="I13" s="694">
        <v>0</v>
      </c>
      <c r="J13" s="694">
        <v>0</v>
      </c>
      <c r="K13" s="694">
        <v>0</v>
      </c>
      <c r="L13" s="633">
        <v>0</v>
      </c>
      <c r="M13" s="699">
        <v>276044.2083</v>
      </c>
      <c r="N13" s="694">
        <v>0</v>
      </c>
      <c r="O13" s="694">
        <v>0</v>
      </c>
      <c r="P13" s="694">
        <v>0</v>
      </c>
      <c r="Q13" s="694">
        <v>0</v>
      </c>
      <c r="R13" s="694">
        <v>0</v>
      </c>
      <c r="S13" s="633">
        <v>0</v>
      </c>
      <c r="T13" s="701">
        <v>8135255.0501499996</v>
      </c>
      <c r="U13" s="701">
        <v>100000</v>
      </c>
      <c r="V13" s="702">
        <f t="shared" si="0"/>
        <v>8235255.0501499996</v>
      </c>
    </row>
    <row r="14" spans="1:22" s="87" customFormat="1">
      <c r="A14" s="88">
        <v>8</v>
      </c>
      <c r="B14" s="93" t="s">
        <v>72</v>
      </c>
      <c r="C14" s="699">
        <v>0</v>
      </c>
      <c r="D14" s="694">
        <v>1082071.4699999997</v>
      </c>
      <c r="E14" s="694">
        <v>0</v>
      </c>
      <c r="F14" s="694">
        <v>0</v>
      </c>
      <c r="G14" s="694">
        <v>0</v>
      </c>
      <c r="H14" s="694">
        <v>0</v>
      </c>
      <c r="I14" s="694">
        <v>0</v>
      </c>
      <c r="J14" s="694">
        <v>0</v>
      </c>
      <c r="K14" s="694">
        <v>0</v>
      </c>
      <c r="L14" s="633">
        <v>0</v>
      </c>
      <c r="M14" s="699">
        <v>55303.495800000012</v>
      </c>
      <c r="N14" s="694">
        <v>0</v>
      </c>
      <c r="O14" s="694">
        <v>0</v>
      </c>
      <c r="P14" s="694">
        <v>0</v>
      </c>
      <c r="Q14" s="694">
        <v>0</v>
      </c>
      <c r="R14" s="694">
        <v>0</v>
      </c>
      <c r="S14" s="633">
        <v>0</v>
      </c>
      <c r="T14" s="701">
        <v>1137374.9657999997</v>
      </c>
      <c r="U14" s="701">
        <v>0</v>
      </c>
      <c r="V14" s="702">
        <f t="shared" si="0"/>
        <v>1137374.9657999997</v>
      </c>
    </row>
    <row r="15" spans="1:22" s="87" customFormat="1">
      <c r="A15" s="88">
        <v>9</v>
      </c>
      <c r="B15" s="93" t="s">
        <v>913</v>
      </c>
      <c r="C15" s="699">
        <v>0</v>
      </c>
      <c r="D15" s="694">
        <v>0</v>
      </c>
      <c r="E15" s="694">
        <v>0</v>
      </c>
      <c r="F15" s="694">
        <v>0</v>
      </c>
      <c r="G15" s="694">
        <v>0</v>
      </c>
      <c r="H15" s="694">
        <v>0</v>
      </c>
      <c r="I15" s="694">
        <v>0</v>
      </c>
      <c r="J15" s="694">
        <v>0</v>
      </c>
      <c r="K15" s="694">
        <v>0</v>
      </c>
      <c r="L15" s="633">
        <v>0</v>
      </c>
      <c r="M15" s="699">
        <v>0</v>
      </c>
      <c r="N15" s="694">
        <v>0</v>
      </c>
      <c r="O15" s="694">
        <v>0</v>
      </c>
      <c r="P15" s="694">
        <v>0</v>
      </c>
      <c r="Q15" s="694">
        <v>0</v>
      </c>
      <c r="R15" s="694">
        <v>0</v>
      </c>
      <c r="S15" s="633">
        <v>0</v>
      </c>
      <c r="T15" s="701">
        <v>0</v>
      </c>
      <c r="U15" s="701">
        <v>0</v>
      </c>
      <c r="V15" s="702">
        <f t="shared" si="0"/>
        <v>0</v>
      </c>
    </row>
    <row r="16" spans="1:22" s="87" customFormat="1">
      <c r="A16" s="88">
        <v>10</v>
      </c>
      <c r="B16" s="93" t="s">
        <v>67</v>
      </c>
      <c r="C16" s="699">
        <v>0</v>
      </c>
      <c r="D16" s="694">
        <v>0</v>
      </c>
      <c r="E16" s="694">
        <v>0</v>
      </c>
      <c r="F16" s="694">
        <v>0</v>
      </c>
      <c r="G16" s="694">
        <v>0</v>
      </c>
      <c r="H16" s="694">
        <v>0</v>
      </c>
      <c r="I16" s="694">
        <v>0</v>
      </c>
      <c r="J16" s="694">
        <v>0</v>
      </c>
      <c r="K16" s="694">
        <v>0</v>
      </c>
      <c r="L16" s="633">
        <v>0</v>
      </c>
      <c r="M16" s="699">
        <v>0</v>
      </c>
      <c r="N16" s="694">
        <v>0</v>
      </c>
      <c r="O16" s="694">
        <v>0</v>
      </c>
      <c r="P16" s="694">
        <v>0</v>
      </c>
      <c r="Q16" s="694">
        <v>0</v>
      </c>
      <c r="R16" s="694">
        <v>0</v>
      </c>
      <c r="S16" s="633">
        <v>0</v>
      </c>
      <c r="T16" s="701">
        <v>0</v>
      </c>
      <c r="U16" s="701">
        <v>0</v>
      </c>
      <c r="V16" s="702">
        <f t="shared" si="0"/>
        <v>0</v>
      </c>
    </row>
    <row r="17" spans="1:22" s="87" customFormat="1">
      <c r="A17" s="88">
        <v>11</v>
      </c>
      <c r="B17" s="93" t="s">
        <v>68</v>
      </c>
      <c r="C17" s="699">
        <v>0</v>
      </c>
      <c r="D17" s="694">
        <v>0</v>
      </c>
      <c r="E17" s="694">
        <v>0</v>
      </c>
      <c r="F17" s="694">
        <v>0</v>
      </c>
      <c r="G17" s="694">
        <v>0</v>
      </c>
      <c r="H17" s="694">
        <v>0</v>
      </c>
      <c r="I17" s="694">
        <v>0</v>
      </c>
      <c r="J17" s="694">
        <v>0</v>
      </c>
      <c r="K17" s="694">
        <v>0</v>
      </c>
      <c r="L17" s="633">
        <v>0</v>
      </c>
      <c r="M17" s="699">
        <v>0</v>
      </c>
      <c r="N17" s="694">
        <v>0</v>
      </c>
      <c r="O17" s="694">
        <v>0</v>
      </c>
      <c r="P17" s="694">
        <v>0</v>
      </c>
      <c r="Q17" s="694">
        <v>0</v>
      </c>
      <c r="R17" s="694">
        <v>0</v>
      </c>
      <c r="S17" s="633">
        <v>0</v>
      </c>
      <c r="T17" s="701">
        <v>0</v>
      </c>
      <c r="U17" s="701">
        <v>0</v>
      </c>
      <c r="V17" s="702">
        <f t="shared" si="0"/>
        <v>0</v>
      </c>
    </row>
    <row r="18" spans="1:22" s="87" customFormat="1">
      <c r="A18" s="88">
        <v>12</v>
      </c>
      <c r="B18" s="93" t="s">
        <v>69</v>
      </c>
      <c r="C18" s="699">
        <v>0</v>
      </c>
      <c r="D18" s="694">
        <v>0</v>
      </c>
      <c r="E18" s="694">
        <v>0</v>
      </c>
      <c r="F18" s="694">
        <v>0</v>
      </c>
      <c r="G18" s="694">
        <v>0</v>
      </c>
      <c r="H18" s="694">
        <v>0</v>
      </c>
      <c r="I18" s="694">
        <v>0</v>
      </c>
      <c r="J18" s="694">
        <v>0</v>
      </c>
      <c r="K18" s="694">
        <v>0</v>
      </c>
      <c r="L18" s="633">
        <v>0</v>
      </c>
      <c r="M18" s="699">
        <v>0</v>
      </c>
      <c r="N18" s="694">
        <v>0</v>
      </c>
      <c r="O18" s="694">
        <v>0</v>
      </c>
      <c r="P18" s="694">
        <v>0</v>
      </c>
      <c r="Q18" s="694">
        <v>0</v>
      </c>
      <c r="R18" s="694">
        <v>0</v>
      </c>
      <c r="S18" s="633">
        <v>0</v>
      </c>
      <c r="T18" s="701">
        <v>0</v>
      </c>
      <c r="U18" s="701">
        <v>0</v>
      </c>
      <c r="V18" s="702">
        <f t="shared" si="0"/>
        <v>0</v>
      </c>
    </row>
    <row r="19" spans="1:22" s="87" customFormat="1">
      <c r="A19" s="88">
        <v>13</v>
      </c>
      <c r="B19" s="93" t="s">
        <v>70</v>
      </c>
      <c r="C19" s="699">
        <v>0</v>
      </c>
      <c r="D19" s="694">
        <v>0</v>
      </c>
      <c r="E19" s="694">
        <v>0</v>
      </c>
      <c r="F19" s="694">
        <v>0</v>
      </c>
      <c r="G19" s="694">
        <v>0</v>
      </c>
      <c r="H19" s="694">
        <v>0</v>
      </c>
      <c r="I19" s="694">
        <v>0</v>
      </c>
      <c r="J19" s="694">
        <v>0</v>
      </c>
      <c r="K19" s="694">
        <v>0</v>
      </c>
      <c r="L19" s="633">
        <v>0</v>
      </c>
      <c r="M19" s="699">
        <v>0</v>
      </c>
      <c r="N19" s="694">
        <v>0</v>
      </c>
      <c r="O19" s="694">
        <v>0</v>
      </c>
      <c r="P19" s="694">
        <v>0</v>
      </c>
      <c r="Q19" s="694">
        <v>0</v>
      </c>
      <c r="R19" s="694">
        <v>0</v>
      </c>
      <c r="S19" s="633">
        <v>0</v>
      </c>
      <c r="T19" s="701">
        <v>0</v>
      </c>
      <c r="U19" s="701">
        <v>0</v>
      </c>
      <c r="V19" s="702">
        <f t="shared" si="0"/>
        <v>0</v>
      </c>
    </row>
    <row r="20" spans="1:22" s="87" customFormat="1">
      <c r="A20" s="88">
        <v>14</v>
      </c>
      <c r="B20" s="93" t="s">
        <v>143</v>
      </c>
      <c r="C20" s="699">
        <v>0</v>
      </c>
      <c r="D20" s="694">
        <v>1918685.87</v>
      </c>
      <c r="E20" s="694">
        <v>0</v>
      </c>
      <c r="F20" s="694">
        <v>0</v>
      </c>
      <c r="G20" s="694">
        <v>0</v>
      </c>
      <c r="H20" s="694">
        <v>0</v>
      </c>
      <c r="I20" s="694">
        <v>0</v>
      </c>
      <c r="J20" s="694">
        <v>0</v>
      </c>
      <c r="K20" s="694">
        <v>0</v>
      </c>
      <c r="L20" s="633">
        <v>0</v>
      </c>
      <c r="M20" s="699">
        <v>0</v>
      </c>
      <c r="N20" s="694">
        <v>0</v>
      </c>
      <c r="O20" s="694">
        <v>0</v>
      </c>
      <c r="P20" s="694">
        <v>0</v>
      </c>
      <c r="Q20" s="694">
        <v>0</v>
      </c>
      <c r="R20" s="694">
        <v>0</v>
      </c>
      <c r="S20" s="633">
        <v>0</v>
      </c>
      <c r="T20" s="701">
        <v>1918685.87</v>
      </c>
      <c r="U20" s="701">
        <v>0</v>
      </c>
      <c r="V20" s="702">
        <f t="shared" si="0"/>
        <v>1918685.87</v>
      </c>
    </row>
    <row r="21" spans="1:22" ht="13.5" thickBot="1">
      <c r="A21" s="61"/>
      <c r="B21" s="62" t="s">
        <v>66</v>
      </c>
      <c r="C21" s="703">
        <f>SUM(C7:C20)</f>
        <v>0</v>
      </c>
      <c r="D21" s="704">
        <f t="shared" ref="D21:V21" si="1">SUM(D7:D20)</f>
        <v>10959968.181850001</v>
      </c>
      <c r="E21" s="704">
        <f t="shared" si="1"/>
        <v>0</v>
      </c>
      <c r="F21" s="704">
        <f t="shared" si="1"/>
        <v>0</v>
      </c>
      <c r="G21" s="704">
        <f t="shared" si="1"/>
        <v>0</v>
      </c>
      <c r="H21" s="704">
        <f t="shared" si="1"/>
        <v>0</v>
      </c>
      <c r="I21" s="704">
        <f t="shared" si="1"/>
        <v>0</v>
      </c>
      <c r="J21" s="704">
        <f t="shared" si="1"/>
        <v>0</v>
      </c>
      <c r="K21" s="704">
        <f t="shared" si="1"/>
        <v>0</v>
      </c>
      <c r="L21" s="698">
        <f t="shared" si="1"/>
        <v>0</v>
      </c>
      <c r="M21" s="703">
        <f t="shared" si="1"/>
        <v>331347.70410000003</v>
      </c>
      <c r="N21" s="704">
        <f t="shared" si="1"/>
        <v>0</v>
      </c>
      <c r="O21" s="704">
        <f t="shared" si="1"/>
        <v>0</v>
      </c>
      <c r="P21" s="704">
        <f t="shared" si="1"/>
        <v>0</v>
      </c>
      <c r="Q21" s="704">
        <f t="shared" si="1"/>
        <v>0</v>
      </c>
      <c r="R21" s="704">
        <f t="shared" si="1"/>
        <v>0</v>
      </c>
      <c r="S21" s="698">
        <f t="shared" si="1"/>
        <v>0</v>
      </c>
      <c r="T21" s="698">
        <f>SUM(T7:T20)</f>
        <v>11191315.885949999</v>
      </c>
      <c r="U21" s="698">
        <f t="shared" si="1"/>
        <v>100000</v>
      </c>
      <c r="V21" s="705">
        <f t="shared" si="1"/>
        <v>11291315.885949999</v>
      </c>
    </row>
    <row r="24" spans="1:22">
      <c r="A24" s="17"/>
      <c r="B24" s="17"/>
      <c r="C24" s="39"/>
      <c r="D24" s="39"/>
      <c r="E24" s="39"/>
    </row>
    <row r="25" spans="1:22">
      <c r="A25" s="55"/>
      <c r="B25" s="55"/>
      <c r="C25" s="55"/>
      <c r="D25" s="55"/>
      <c r="E25" s="55"/>
      <c r="F25" s="55"/>
      <c r="G25" s="55"/>
      <c r="H25" s="55"/>
      <c r="I25" s="55"/>
      <c r="J25" s="55"/>
      <c r="K25" s="55"/>
      <c r="L25" s="55"/>
      <c r="M25" s="55"/>
      <c r="N25" s="55"/>
      <c r="O25" s="55"/>
      <c r="P25" s="55"/>
      <c r="Q25" s="55"/>
      <c r="R25" s="55"/>
      <c r="S25" s="55"/>
      <c r="T25" s="55"/>
      <c r="U25" s="55"/>
      <c r="V25" s="55"/>
    </row>
    <row r="26" spans="1:22">
      <c r="A26" s="55"/>
      <c r="B26" s="55"/>
      <c r="C26" s="55"/>
      <c r="D26" s="55"/>
      <c r="E26" s="55"/>
      <c r="F26" s="55"/>
      <c r="G26" s="55"/>
      <c r="H26" s="55"/>
      <c r="I26" s="55"/>
      <c r="J26" s="55"/>
      <c r="K26" s="55"/>
      <c r="L26" s="55"/>
      <c r="M26" s="55"/>
      <c r="N26" s="55"/>
      <c r="O26" s="55"/>
      <c r="P26" s="55"/>
      <c r="Q26" s="55"/>
      <c r="R26" s="55"/>
      <c r="S26" s="55"/>
      <c r="T26" s="55"/>
      <c r="U26" s="55"/>
      <c r="V26" s="55"/>
    </row>
    <row r="27" spans="1:22">
      <c r="A27" s="55"/>
      <c r="B27" s="55"/>
      <c r="C27" s="55"/>
      <c r="D27" s="55"/>
      <c r="E27" s="55"/>
      <c r="F27" s="55"/>
      <c r="G27" s="55"/>
      <c r="H27" s="55"/>
      <c r="I27" s="55"/>
      <c r="J27" s="55"/>
      <c r="K27" s="55"/>
      <c r="L27" s="55"/>
      <c r="M27" s="55"/>
      <c r="N27" s="55"/>
      <c r="O27" s="55"/>
      <c r="P27" s="55"/>
      <c r="Q27" s="55"/>
      <c r="R27" s="55"/>
      <c r="S27" s="55"/>
      <c r="T27" s="55"/>
      <c r="U27" s="55"/>
      <c r="V27" s="55"/>
    </row>
    <row r="28" spans="1:22">
      <c r="A28" s="55"/>
      <c r="B28" s="55"/>
      <c r="C28" s="55"/>
      <c r="D28" s="55"/>
      <c r="E28" s="55"/>
      <c r="F28" s="55"/>
      <c r="G28" s="55"/>
      <c r="H28" s="55"/>
      <c r="I28" s="55"/>
      <c r="J28" s="55"/>
      <c r="K28" s="55"/>
      <c r="L28" s="55"/>
      <c r="M28" s="55"/>
      <c r="N28" s="55"/>
      <c r="O28" s="55"/>
      <c r="P28" s="55"/>
      <c r="Q28" s="55"/>
      <c r="R28" s="55"/>
      <c r="S28" s="55"/>
      <c r="T28" s="55"/>
      <c r="U28" s="55"/>
      <c r="V28" s="55"/>
    </row>
    <row r="29" spans="1:22">
      <c r="B29" s="55"/>
      <c r="C29" s="55"/>
      <c r="D29" s="55"/>
      <c r="E29" s="55"/>
      <c r="F29" s="55"/>
      <c r="G29" s="55"/>
      <c r="H29" s="55"/>
      <c r="I29" s="55"/>
      <c r="J29" s="55"/>
      <c r="K29" s="55"/>
      <c r="L29" s="55"/>
      <c r="M29" s="55"/>
      <c r="N29" s="55"/>
      <c r="O29" s="55"/>
      <c r="P29" s="55"/>
      <c r="Q29" s="55"/>
      <c r="R29" s="55"/>
      <c r="S29" s="55"/>
      <c r="T29" s="55"/>
      <c r="U29" s="55"/>
      <c r="V29" s="55"/>
    </row>
    <row r="30" spans="1:22">
      <c r="B30" s="55"/>
      <c r="C30" s="55"/>
      <c r="D30" s="55"/>
      <c r="E30" s="55"/>
      <c r="F30" s="55"/>
      <c r="G30" s="55"/>
      <c r="H30" s="55"/>
      <c r="I30" s="55"/>
      <c r="J30" s="55"/>
      <c r="K30" s="55"/>
      <c r="L30" s="55"/>
      <c r="M30" s="55"/>
      <c r="N30" s="55"/>
      <c r="O30" s="55"/>
      <c r="P30" s="55"/>
      <c r="Q30" s="55"/>
      <c r="R30" s="55"/>
      <c r="S30" s="55"/>
      <c r="T30" s="55"/>
      <c r="U30" s="55"/>
      <c r="V30" s="55"/>
    </row>
    <row r="31" spans="1:22">
      <c r="B31" s="55"/>
      <c r="C31" s="55"/>
      <c r="D31" s="55"/>
      <c r="E31" s="55"/>
      <c r="F31" s="55"/>
      <c r="G31" s="55"/>
      <c r="H31" s="55"/>
      <c r="I31" s="55"/>
      <c r="J31" s="55"/>
      <c r="K31" s="55"/>
      <c r="L31" s="55"/>
      <c r="M31" s="55"/>
      <c r="N31" s="55"/>
      <c r="O31" s="55"/>
      <c r="P31" s="55"/>
      <c r="Q31" s="55"/>
      <c r="R31" s="55"/>
      <c r="S31" s="55"/>
      <c r="T31" s="55"/>
      <c r="U31" s="55"/>
      <c r="V31" s="55"/>
    </row>
    <row r="32" spans="1:22">
      <c r="B32" s="55"/>
      <c r="C32" s="55"/>
      <c r="D32" s="55"/>
      <c r="E32" s="55"/>
      <c r="F32" s="55"/>
      <c r="G32" s="55"/>
      <c r="H32" s="55"/>
      <c r="I32" s="55"/>
      <c r="J32" s="55"/>
      <c r="K32" s="55"/>
      <c r="L32" s="55"/>
      <c r="M32" s="55"/>
      <c r="N32" s="55"/>
      <c r="O32" s="55"/>
      <c r="P32" s="55"/>
      <c r="Q32" s="55"/>
      <c r="R32" s="55"/>
      <c r="S32" s="55"/>
      <c r="T32" s="55"/>
      <c r="U32" s="55"/>
      <c r="V32" s="55"/>
    </row>
    <row r="33" spans="2:22">
      <c r="B33" s="55"/>
      <c r="C33" s="55"/>
      <c r="D33" s="55"/>
      <c r="E33" s="55"/>
      <c r="F33" s="55"/>
      <c r="G33" s="55"/>
      <c r="H33" s="55"/>
      <c r="I33" s="55"/>
      <c r="J33" s="55"/>
      <c r="K33" s="55"/>
      <c r="L33" s="55"/>
      <c r="M33" s="55"/>
      <c r="N33" s="55"/>
      <c r="O33" s="55"/>
      <c r="P33" s="55"/>
      <c r="Q33" s="55"/>
      <c r="R33" s="55"/>
      <c r="S33" s="55"/>
      <c r="T33" s="55"/>
      <c r="U33" s="55"/>
      <c r="V33" s="55"/>
    </row>
    <row r="34" spans="2:22">
      <c r="B34" s="55"/>
      <c r="C34" s="55"/>
      <c r="D34" s="55"/>
      <c r="E34" s="55"/>
      <c r="F34" s="55"/>
      <c r="G34" s="55"/>
      <c r="H34" s="55"/>
      <c r="I34" s="55"/>
      <c r="J34" s="55"/>
      <c r="K34" s="55"/>
      <c r="L34" s="55"/>
      <c r="M34" s="55"/>
      <c r="N34" s="55"/>
      <c r="O34" s="55"/>
      <c r="P34" s="55"/>
      <c r="Q34" s="55"/>
      <c r="R34" s="55"/>
      <c r="S34" s="55"/>
      <c r="T34" s="55"/>
      <c r="U34" s="55"/>
      <c r="V34" s="55"/>
    </row>
    <row r="35" spans="2:22">
      <c r="B35" s="55"/>
      <c r="C35" s="55"/>
      <c r="D35" s="55"/>
      <c r="E35" s="55"/>
      <c r="F35" s="55"/>
      <c r="G35" s="55"/>
      <c r="H35" s="55"/>
      <c r="I35" s="55"/>
      <c r="J35" s="55"/>
      <c r="K35" s="55"/>
      <c r="L35" s="55"/>
      <c r="M35" s="55"/>
      <c r="N35" s="55"/>
      <c r="O35" s="55"/>
      <c r="P35" s="55"/>
      <c r="Q35" s="55"/>
      <c r="R35" s="55"/>
      <c r="S35" s="55"/>
      <c r="T35" s="55"/>
      <c r="U35" s="55"/>
      <c r="V35" s="55"/>
    </row>
    <row r="36" spans="2:22">
      <c r="B36" s="55"/>
      <c r="C36" s="55"/>
      <c r="D36" s="55"/>
      <c r="E36" s="55"/>
      <c r="F36" s="55"/>
      <c r="G36" s="55"/>
      <c r="H36" s="55"/>
      <c r="I36" s="55"/>
      <c r="J36" s="55"/>
      <c r="K36" s="55"/>
      <c r="L36" s="55"/>
      <c r="M36" s="55"/>
      <c r="N36" s="55"/>
      <c r="O36" s="55"/>
      <c r="P36" s="55"/>
      <c r="Q36" s="55"/>
      <c r="R36" s="55"/>
      <c r="S36" s="55"/>
      <c r="T36" s="55"/>
      <c r="U36" s="55"/>
      <c r="V36" s="55"/>
    </row>
    <row r="37" spans="2:22">
      <c r="B37" s="55"/>
      <c r="C37" s="55"/>
      <c r="D37" s="55"/>
      <c r="E37" s="55"/>
      <c r="F37" s="55"/>
      <c r="G37" s="55"/>
      <c r="H37" s="55"/>
      <c r="I37" s="55"/>
      <c r="J37" s="55"/>
      <c r="K37" s="55"/>
      <c r="L37" s="55"/>
      <c r="M37" s="55"/>
      <c r="N37" s="55"/>
      <c r="O37" s="55"/>
      <c r="P37" s="55"/>
      <c r="Q37" s="55"/>
      <c r="R37" s="55"/>
      <c r="S37" s="55"/>
      <c r="T37" s="55"/>
      <c r="U37" s="55"/>
      <c r="V37" s="55"/>
    </row>
    <row r="38" spans="2:22">
      <c r="B38" s="55"/>
      <c r="C38" s="55"/>
      <c r="D38" s="55"/>
      <c r="E38" s="55"/>
      <c r="F38" s="55"/>
      <c r="G38" s="55"/>
      <c r="H38" s="55"/>
      <c r="I38" s="55"/>
      <c r="J38" s="55"/>
      <c r="K38" s="55"/>
      <c r="L38" s="55"/>
      <c r="M38" s="55"/>
      <c r="N38" s="55"/>
      <c r="O38" s="55"/>
      <c r="P38" s="55"/>
      <c r="Q38" s="55"/>
      <c r="R38" s="55"/>
      <c r="S38" s="55"/>
      <c r="T38" s="55"/>
      <c r="U38" s="55"/>
      <c r="V38" s="55"/>
    </row>
    <row r="39" spans="2:22">
      <c r="B39" s="55"/>
      <c r="C39" s="55"/>
      <c r="D39" s="55"/>
      <c r="E39" s="55"/>
      <c r="F39" s="55"/>
      <c r="G39" s="55"/>
      <c r="H39" s="55"/>
      <c r="I39" s="55"/>
      <c r="J39" s="55"/>
      <c r="K39" s="55"/>
      <c r="L39" s="55"/>
      <c r="M39" s="55"/>
      <c r="N39" s="55"/>
      <c r="O39" s="55"/>
      <c r="P39" s="55"/>
      <c r="Q39" s="55"/>
      <c r="R39" s="55"/>
      <c r="S39" s="55"/>
      <c r="T39" s="55"/>
      <c r="U39" s="55"/>
      <c r="V39" s="55"/>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I40"/>
  <sheetViews>
    <sheetView zoomScale="80" zoomScaleNormal="80" workbookViewId="0">
      <pane xSplit="1" ySplit="7" topLeftCell="B8" activePane="bottomRight" state="frozen"/>
      <selection sqref="A1:XFD1048576"/>
      <selection pane="topRight" sqref="A1:XFD1048576"/>
      <selection pane="bottomLeft" sqref="A1:XFD1048576"/>
      <selection pane="bottomRight"/>
    </sheetView>
  </sheetViews>
  <sheetFormatPr defaultColWidth="9.140625" defaultRowHeight="12.75"/>
  <cols>
    <col min="1" max="1" width="10.5703125" style="2" bestFit="1" customWidth="1"/>
    <col min="2" max="2" width="101.85546875" style="2" customWidth="1"/>
    <col min="3" max="3" width="13.85546875" style="2" customWidth="1"/>
    <col min="4" max="4" width="14.85546875" style="2" bestFit="1" customWidth="1"/>
    <col min="5" max="5" width="17.85546875" style="2" customWidth="1"/>
    <col min="6" max="6" width="15.85546875" style="2" customWidth="1"/>
    <col min="7" max="7" width="17.42578125" style="2" customWidth="1"/>
    <col min="8" max="8" width="15.140625" style="2" customWidth="1"/>
    <col min="9" max="16384" width="9.140625" style="12"/>
  </cols>
  <sheetData>
    <row r="1" spans="1:9">
      <c r="A1" s="2" t="s">
        <v>97</v>
      </c>
      <c r="B1" s="178" t="str">
        <f>Info!C2</f>
        <v>სს "ხალიკ ბანკი საქართველო"</v>
      </c>
    </row>
    <row r="2" spans="1:9">
      <c r="A2" s="2" t="s">
        <v>98</v>
      </c>
      <c r="B2" s="779">
        <f>'1. key ratios'!B2</f>
        <v>45838</v>
      </c>
    </row>
    <row r="4" spans="1:9" ht="13.5" thickBot="1">
      <c r="A4" s="2" t="s">
        <v>250</v>
      </c>
      <c r="B4" s="151" t="s">
        <v>284</v>
      </c>
    </row>
    <row r="5" spans="1:9">
      <c r="A5" s="59"/>
      <c r="B5" s="85"/>
      <c r="C5" s="90" t="s">
        <v>0</v>
      </c>
      <c r="D5" s="90" t="s">
        <v>1</v>
      </c>
      <c r="E5" s="90" t="s">
        <v>2</v>
      </c>
      <c r="F5" s="90" t="s">
        <v>3</v>
      </c>
      <c r="G5" s="149" t="s">
        <v>4</v>
      </c>
      <c r="H5" s="91" t="s">
        <v>5</v>
      </c>
      <c r="I5" s="23"/>
    </row>
    <row r="6" spans="1:9" ht="15" customHeight="1">
      <c r="A6" s="84"/>
      <c r="B6" s="21"/>
      <c r="C6" s="862" t="s">
        <v>276</v>
      </c>
      <c r="D6" s="866" t="s">
        <v>297</v>
      </c>
      <c r="E6" s="867"/>
      <c r="F6" s="862" t="s">
        <v>303</v>
      </c>
      <c r="G6" s="862" t="s">
        <v>304</v>
      </c>
      <c r="H6" s="864" t="s">
        <v>278</v>
      </c>
      <c r="I6" s="23"/>
    </row>
    <row r="7" spans="1:9" ht="63.75">
      <c r="A7" s="84"/>
      <c r="B7" s="21"/>
      <c r="C7" s="863"/>
      <c r="D7" s="150" t="s">
        <v>279</v>
      </c>
      <c r="E7" s="150" t="s">
        <v>277</v>
      </c>
      <c r="F7" s="863"/>
      <c r="G7" s="863"/>
      <c r="H7" s="865"/>
      <c r="I7" s="23"/>
    </row>
    <row r="8" spans="1:9">
      <c r="A8" s="52">
        <v>1</v>
      </c>
      <c r="B8" s="93" t="s">
        <v>123</v>
      </c>
      <c r="C8" s="706">
        <v>100735983.44000003</v>
      </c>
      <c r="D8" s="707">
        <v>0</v>
      </c>
      <c r="E8" s="706">
        <v>0</v>
      </c>
      <c r="F8" s="706">
        <v>92464043.710000023</v>
      </c>
      <c r="G8" s="708">
        <v>92464043.710000023</v>
      </c>
      <c r="H8" s="709">
        <f>G8/(C8+E8)</f>
        <v>0.91788495582686291</v>
      </c>
    </row>
    <row r="9" spans="1:9" ht="15" customHeight="1">
      <c r="A9" s="52">
        <v>2</v>
      </c>
      <c r="B9" s="93" t="s">
        <v>124</v>
      </c>
      <c r="C9" s="706">
        <v>0</v>
      </c>
      <c r="D9" s="707">
        <v>0</v>
      </c>
      <c r="E9" s="706">
        <v>0</v>
      </c>
      <c r="F9" s="706">
        <v>0</v>
      </c>
      <c r="G9" s="708">
        <v>0</v>
      </c>
      <c r="H9" s="709" t="e">
        <f t="shared" ref="H9:H21" si="0">G9/(C9+E9)</f>
        <v>#DIV/0!</v>
      </c>
    </row>
    <row r="10" spans="1:9">
      <c r="A10" s="52">
        <v>3</v>
      </c>
      <c r="B10" s="93" t="s">
        <v>125</v>
      </c>
      <c r="C10" s="706">
        <v>0</v>
      </c>
      <c r="D10" s="707">
        <v>0</v>
      </c>
      <c r="E10" s="706">
        <v>0</v>
      </c>
      <c r="F10" s="706">
        <v>0</v>
      </c>
      <c r="G10" s="708">
        <v>0</v>
      </c>
      <c r="H10" s="709" t="e">
        <f t="shared" si="0"/>
        <v>#DIV/0!</v>
      </c>
    </row>
    <row r="11" spans="1:9">
      <c r="A11" s="52">
        <v>4</v>
      </c>
      <c r="B11" s="93" t="s">
        <v>126</v>
      </c>
      <c r="C11" s="706">
        <v>0</v>
      </c>
      <c r="D11" s="707">
        <v>0</v>
      </c>
      <c r="E11" s="706">
        <v>0</v>
      </c>
      <c r="F11" s="706">
        <v>0</v>
      </c>
      <c r="G11" s="708">
        <v>0</v>
      </c>
      <c r="H11" s="709" t="e">
        <f t="shared" si="0"/>
        <v>#DIV/0!</v>
      </c>
    </row>
    <row r="12" spans="1:9">
      <c r="A12" s="52">
        <v>5</v>
      </c>
      <c r="B12" s="93" t="s">
        <v>912</v>
      </c>
      <c r="C12" s="706">
        <v>0</v>
      </c>
      <c r="D12" s="707">
        <v>0</v>
      </c>
      <c r="E12" s="706">
        <v>0</v>
      </c>
      <c r="F12" s="706">
        <v>0</v>
      </c>
      <c r="G12" s="708">
        <v>0</v>
      </c>
      <c r="H12" s="709" t="e">
        <f t="shared" si="0"/>
        <v>#DIV/0!</v>
      </c>
    </row>
    <row r="13" spans="1:9">
      <c r="A13" s="52">
        <v>6</v>
      </c>
      <c r="B13" s="93" t="s">
        <v>127</v>
      </c>
      <c r="C13" s="706">
        <v>44647252.090000004</v>
      </c>
      <c r="D13" s="707">
        <v>0</v>
      </c>
      <c r="E13" s="706">
        <v>0</v>
      </c>
      <c r="F13" s="706">
        <v>17655256.879000004</v>
      </c>
      <c r="G13" s="708">
        <v>17655256.879000004</v>
      </c>
      <c r="H13" s="709">
        <f t="shared" si="0"/>
        <v>0.39543882439641548</v>
      </c>
    </row>
    <row r="14" spans="1:9">
      <c r="A14" s="52">
        <v>7</v>
      </c>
      <c r="B14" s="93" t="s">
        <v>71</v>
      </c>
      <c r="C14" s="706">
        <v>598314771.7700001</v>
      </c>
      <c r="D14" s="707">
        <v>71242718.200780571</v>
      </c>
      <c r="E14" s="706">
        <v>21725650.414532579</v>
      </c>
      <c r="F14" s="707">
        <v>620040422.18453264</v>
      </c>
      <c r="G14" s="710">
        <v>611805167.13438261</v>
      </c>
      <c r="H14" s="709">
        <f>G14/(C14+E14)</f>
        <v>0.98671819649897097</v>
      </c>
    </row>
    <row r="15" spans="1:9">
      <c r="A15" s="52">
        <v>8</v>
      </c>
      <c r="B15" s="93" t="s">
        <v>72</v>
      </c>
      <c r="C15" s="706">
        <v>203794947.1400001</v>
      </c>
      <c r="D15" s="707">
        <v>8021747.5300000031</v>
      </c>
      <c r="E15" s="706">
        <v>1979764.6340000012</v>
      </c>
      <c r="F15" s="707">
        <v>154825974.98900008</v>
      </c>
      <c r="G15" s="710">
        <v>153688600.02320009</v>
      </c>
      <c r="H15" s="709">
        <f t="shared" si="0"/>
        <v>0.74687797493792352</v>
      </c>
    </row>
    <row r="16" spans="1:9">
      <c r="A16" s="52">
        <v>9</v>
      </c>
      <c r="B16" s="93" t="s">
        <v>913</v>
      </c>
      <c r="C16" s="706">
        <v>0</v>
      </c>
      <c r="D16" s="707">
        <v>0</v>
      </c>
      <c r="E16" s="706">
        <v>0</v>
      </c>
      <c r="F16" s="707">
        <v>0</v>
      </c>
      <c r="G16" s="710">
        <v>0</v>
      </c>
      <c r="H16" s="709" t="e">
        <f t="shared" si="0"/>
        <v>#DIV/0!</v>
      </c>
    </row>
    <row r="17" spans="1:8">
      <c r="A17" s="52">
        <v>10</v>
      </c>
      <c r="B17" s="93" t="s">
        <v>67</v>
      </c>
      <c r="C17" s="706">
        <v>31929774.490000002</v>
      </c>
      <c r="D17" s="707">
        <v>23048.590000000004</v>
      </c>
      <c r="E17" s="706">
        <v>11524.295000000002</v>
      </c>
      <c r="F17" s="707">
        <v>44732562.315000005</v>
      </c>
      <c r="G17" s="710">
        <v>44732562.315000005</v>
      </c>
      <c r="H17" s="709">
        <f t="shared" si="0"/>
        <v>1.4004615972600001</v>
      </c>
    </row>
    <row r="18" spans="1:8">
      <c r="A18" s="52">
        <v>11</v>
      </c>
      <c r="B18" s="93" t="s">
        <v>68</v>
      </c>
      <c r="C18" s="706">
        <v>0</v>
      </c>
      <c r="D18" s="707">
        <v>0</v>
      </c>
      <c r="E18" s="706">
        <v>0</v>
      </c>
      <c r="F18" s="707">
        <v>0</v>
      </c>
      <c r="G18" s="710">
        <v>0</v>
      </c>
      <c r="H18" s="709" t="e">
        <f t="shared" si="0"/>
        <v>#DIV/0!</v>
      </c>
    </row>
    <row r="19" spans="1:8">
      <c r="A19" s="52">
        <v>12</v>
      </c>
      <c r="B19" s="93" t="s">
        <v>69</v>
      </c>
      <c r="C19" s="706">
        <v>0</v>
      </c>
      <c r="D19" s="707">
        <v>0</v>
      </c>
      <c r="E19" s="706">
        <v>0</v>
      </c>
      <c r="F19" s="707">
        <v>0</v>
      </c>
      <c r="G19" s="710">
        <v>0</v>
      </c>
      <c r="H19" s="709" t="e">
        <f t="shared" si="0"/>
        <v>#DIV/0!</v>
      </c>
    </row>
    <row r="20" spans="1:8">
      <c r="A20" s="52">
        <v>13</v>
      </c>
      <c r="B20" s="93" t="s">
        <v>70</v>
      </c>
      <c r="C20" s="706">
        <v>0</v>
      </c>
      <c r="D20" s="707">
        <v>0</v>
      </c>
      <c r="E20" s="706">
        <v>0</v>
      </c>
      <c r="F20" s="707">
        <v>0</v>
      </c>
      <c r="G20" s="710">
        <v>0</v>
      </c>
      <c r="H20" s="709" t="e">
        <f t="shared" si="0"/>
        <v>#DIV/0!</v>
      </c>
    </row>
    <row r="21" spans="1:8">
      <c r="A21" s="52">
        <v>14</v>
      </c>
      <c r="B21" s="93" t="s">
        <v>143</v>
      </c>
      <c r="C21" s="706">
        <v>127616114.57999876</v>
      </c>
      <c r="D21" s="707">
        <v>177298.70999999996</v>
      </c>
      <c r="E21" s="706">
        <v>68083.142999999982</v>
      </c>
      <c r="F21" s="707">
        <v>115853501.87299877</v>
      </c>
      <c r="G21" s="710">
        <v>113934816.00299877</v>
      </c>
      <c r="H21" s="709">
        <f t="shared" si="0"/>
        <v>0.89231727993601651</v>
      </c>
    </row>
    <row r="22" spans="1:8" ht="13.5" thickBot="1">
      <c r="A22" s="86"/>
      <c r="B22" s="92" t="s">
        <v>66</v>
      </c>
      <c r="C22" s="697">
        <f>SUM(C8:C21)</f>
        <v>1107038843.509999</v>
      </c>
      <c r="D22" s="697">
        <f>SUM(D8:D21)</f>
        <v>79464813.030780569</v>
      </c>
      <c r="E22" s="697">
        <f>SUM(E8:E21)</f>
        <v>23785022.48653258</v>
      </c>
      <c r="F22" s="697">
        <f>SUM(F8:F21)</f>
        <v>1045571761.9505315</v>
      </c>
      <c r="G22" s="697">
        <f>SUM(G8:G21)</f>
        <v>1034280446.0645816</v>
      </c>
      <c r="H22" s="711">
        <f>G22/(C22+E22)</f>
        <v>0.91462559039035507</v>
      </c>
    </row>
    <row r="25" spans="1:8">
      <c r="C25" s="178"/>
      <c r="D25" s="178"/>
      <c r="E25" s="178"/>
      <c r="F25" s="178"/>
      <c r="G25" s="178"/>
      <c r="H25" s="178"/>
    </row>
    <row r="26" spans="1:8">
      <c r="B26" s="178"/>
      <c r="C26" s="178"/>
      <c r="D26" s="178"/>
      <c r="E26" s="178"/>
      <c r="F26" s="178"/>
      <c r="G26" s="178"/>
      <c r="H26" s="178"/>
    </row>
    <row r="27" spans="1:8">
      <c r="B27" s="178"/>
      <c r="C27" s="178"/>
      <c r="D27" s="178"/>
      <c r="E27" s="178"/>
      <c r="F27" s="178"/>
      <c r="G27" s="178"/>
      <c r="H27" s="178"/>
    </row>
    <row r="28" spans="1:8" ht="10.5" customHeight="1">
      <c r="B28" s="178"/>
      <c r="C28" s="178"/>
      <c r="D28" s="178"/>
      <c r="E28" s="178"/>
      <c r="F28" s="178"/>
      <c r="G28" s="178"/>
      <c r="H28" s="178"/>
    </row>
    <row r="29" spans="1:8">
      <c r="B29" s="178"/>
      <c r="C29" s="178"/>
      <c r="D29" s="178"/>
      <c r="E29" s="178"/>
      <c r="F29" s="178"/>
      <c r="G29" s="178"/>
      <c r="H29" s="178"/>
    </row>
    <row r="30" spans="1:8">
      <c r="B30" s="178"/>
      <c r="C30" s="178"/>
      <c r="D30" s="178"/>
      <c r="E30" s="178"/>
      <c r="F30" s="178"/>
      <c r="G30" s="178"/>
      <c r="H30" s="178"/>
    </row>
    <row r="31" spans="1:8">
      <c r="B31" s="178"/>
      <c r="C31" s="178"/>
      <c r="D31" s="178"/>
      <c r="E31" s="178"/>
      <c r="F31" s="178"/>
      <c r="G31" s="178"/>
      <c r="H31" s="178"/>
    </row>
    <row r="32" spans="1:8">
      <c r="B32" s="178"/>
      <c r="C32" s="178"/>
      <c r="D32" s="178"/>
      <c r="E32" s="178"/>
      <c r="F32" s="178"/>
      <c r="G32" s="178"/>
      <c r="H32" s="178"/>
    </row>
    <row r="33" spans="2:8">
      <c r="B33" s="178"/>
      <c r="C33" s="178"/>
      <c r="D33" s="178"/>
      <c r="E33" s="178"/>
      <c r="F33" s="178"/>
      <c r="G33" s="178"/>
      <c r="H33" s="178"/>
    </row>
    <row r="34" spans="2:8">
      <c r="B34" s="178"/>
      <c r="C34" s="178"/>
      <c r="D34" s="178"/>
      <c r="E34" s="178"/>
      <c r="F34" s="178"/>
      <c r="G34" s="178"/>
      <c r="H34" s="178"/>
    </row>
    <row r="35" spans="2:8">
      <c r="B35" s="178"/>
      <c r="C35" s="178"/>
      <c r="D35" s="178"/>
      <c r="E35" s="178"/>
      <c r="F35" s="178"/>
      <c r="G35" s="178"/>
      <c r="H35" s="178"/>
    </row>
    <row r="36" spans="2:8">
      <c r="B36" s="178"/>
      <c r="C36" s="178"/>
      <c r="D36" s="178"/>
      <c r="E36" s="178"/>
      <c r="F36" s="178"/>
      <c r="G36" s="178"/>
      <c r="H36" s="178"/>
    </row>
    <row r="37" spans="2:8">
      <c r="B37" s="178"/>
      <c r="C37" s="178"/>
      <c r="D37" s="178"/>
      <c r="E37" s="178"/>
      <c r="F37" s="178"/>
      <c r="G37" s="178"/>
      <c r="H37" s="178"/>
    </row>
    <row r="38" spans="2:8">
      <c r="B38" s="178"/>
      <c r="C38" s="178"/>
      <c r="D38" s="178"/>
      <c r="E38" s="178"/>
      <c r="F38" s="178"/>
      <c r="G38" s="178"/>
      <c r="H38" s="178"/>
    </row>
    <row r="39" spans="2:8">
      <c r="B39" s="178"/>
      <c r="C39" s="178"/>
      <c r="D39" s="178"/>
      <c r="E39" s="178"/>
      <c r="F39" s="178"/>
      <c r="G39" s="178"/>
      <c r="H39" s="178"/>
    </row>
    <row r="40" spans="2:8">
      <c r="B40" s="178"/>
      <c r="C40" s="178"/>
      <c r="D40" s="178"/>
      <c r="E40" s="178"/>
      <c r="F40" s="178"/>
      <c r="G40" s="178"/>
      <c r="H40" s="178"/>
    </row>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K28"/>
  <sheetViews>
    <sheetView zoomScale="80" zoomScaleNormal="80" workbookViewId="0">
      <pane xSplit="2" ySplit="6" topLeftCell="C7" activePane="bottomRight" state="frozen"/>
      <selection sqref="A1:XFD1048576"/>
      <selection pane="topRight" sqref="A1:XFD1048576"/>
      <selection pane="bottomLeft" sqref="A1:XFD1048576"/>
      <selection pane="bottomRight" activeCell="B2" sqref="B2"/>
    </sheetView>
  </sheetViews>
  <sheetFormatPr defaultColWidth="9.140625" defaultRowHeight="12.75"/>
  <cols>
    <col min="1" max="1" width="10.5703125" style="178" bestFit="1" customWidth="1"/>
    <col min="2" max="2" width="104.140625" style="178" customWidth="1"/>
    <col min="3" max="11" width="12.85546875" style="178" customWidth="1"/>
    <col min="12" max="16384" width="9.140625" style="178"/>
  </cols>
  <sheetData>
    <row r="1" spans="1:11">
      <c r="A1" s="178" t="s">
        <v>97</v>
      </c>
      <c r="B1" s="178" t="str">
        <f>Info!C2</f>
        <v>სს "ხალიკ ბანკი საქართველო"</v>
      </c>
    </row>
    <row r="2" spans="1:11">
      <c r="A2" s="178" t="s">
        <v>98</v>
      </c>
      <c r="B2" s="779">
        <f>'1. key ratios'!B2</f>
        <v>45838</v>
      </c>
      <c r="C2" s="179"/>
      <c r="D2" s="179"/>
    </row>
    <row r="3" spans="1:11">
      <c r="B3" s="179"/>
      <c r="C3" s="179"/>
      <c r="D3" s="179"/>
    </row>
    <row r="4" spans="1:11" ht="13.5" thickBot="1">
      <c r="A4" s="178" t="s">
        <v>340</v>
      </c>
      <c r="B4" s="151" t="s">
        <v>339</v>
      </c>
      <c r="C4" s="179"/>
      <c r="D4" s="179"/>
    </row>
    <row r="5" spans="1:11" ht="30" customHeight="1">
      <c r="A5" s="871"/>
      <c r="B5" s="872"/>
      <c r="C5" s="869" t="s">
        <v>372</v>
      </c>
      <c r="D5" s="869"/>
      <c r="E5" s="869"/>
      <c r="F5" s="869" t="s">
        <v>373</v>
      </c>
      <c r="G5" s="869"/>
      <c r="H5" s="869"/>
      <c r="I5" s="869" t="s">
        <v>374</v>
      </c>
      <c r="J5" s="869"/>
      <c r="K5" s="870"/>
    </row>
    <row r="6" spans="1:11">
      <c r="A6" s="176"/>
      <c r="B6" s="177"/>
      <c r="C6" s="180" t="s">
        <v>26</v>
      </c>
      <c r="D6" s="180" t="s">
        <v>79</v>
      </c>
      <c r="E6" s="180" t="s">
        <v>66</v>
      </c>
      <c r="F6" s="180" t="s">
        <v>26</v>
      </c>
      <c r="G6" s="180" t="s">
        <v>79</v>
      </c>
      <c r="H6" s="180" t="s">
        <v>66</v>
      </c>
      <c r="I6" s="180" t="s">
        <v>26</v>
      </c>
      <c r="J6" s="180" t="s">
        <v>79</v>
      </c>
      <c r="K6" s="182" t="s">
        <v>66</v>
      </c>
    </row>
    <row r="7" spans="1:11">
      <c r="A7" s="183" t="s">
        <v>310</v>
      </c>
      <c r="B7" s="175"/>
      <c r="C7" s="175"/>
      <c r="D7" s="175"/>
      <c r="E7" s="175"/>
      <c r="F7" s="175"/>
      <c r="G7" s="175"/>
      <c r="H7" s="175"/>
      <c r="I7" s="175"/>
      <c r="J7" s="175"/>
      <c r="K7" s="184"/>
    </row>
    <row r="8" spans="1:11">
      <c r="A8" s="174">
        <v>1</v>
      </c>
      <c r="B8" s="159" t="s">
        <v>310</v>
      </c>
      <c r="C8" s="158"/>
      <c r="D8" s="712"/>
      <c r="E8" s="712"/>
      <c r="F8" s="713">
        <v>25037945.729432855</v>
      </c>
      <c r="G8" s="713">
        <v>115743290.61351843</v>
      </c>
      <c r="H8" s="713">
        <v>140781236.3429513</v>
      </c>
      <c r="I8" s="713">
        <v>14956943.672711864</v>
      </c>
      <c r="J8" s="713">
        <v>73093642.928474575</v>
      </c>
      <c r="K8" s="714">
        <v>88050586.601186439</v>
      </c>
    </row>
    <row r="9" spans="1:11">
      <c r="A9" s="183" t="s">
        <v>311</v>
      </c>
      <c r="B9" s="175"/>
      <c r="C9" s="715"/>
      <c r="D9" s="716"/>
      <c r="E9" s="716"/>
      <c r="F9" s="716"/>
      <c r="G9" s="716"/>
      <c r="H9" s="716"/>
      <c r="I9" s="716"/>
      <c r="J9" s="716"/>
      <c r="K9" s="717"/>
    </row>
    <row r="10" spans="1:11">
      <c r="A10" s="185">
        <v>2</v>
      </c>
      <c r="B10" s="160" t="s">
        <v>312</v>
      </c>
      <c r="C10" s="718">
        <v>14282981.004237279</v>
      </c>
      <c r="D10" s="719">
        <v>65437086.874610186</v>
      </c>
      <c r="E10" s="719">
        <v>79720067.878847718</v>
      </c>
      <c r="F10" s="719">
        <v>3054784.2645949153</v>
      </c>
      <c r="G10" s="719">
        <v>15224269.080390163</v>
      </c>
      <c r="H10" s="719">
        <v>18279053.344985079</v>
      </c>
      <c r="I10" s="719">
        <v>0</v>
      </c>
      <c r="J10" s="719">
        <v>0</v>
      </c>
      <c r="K10" s="720">
        <v>0</v>
      </c>
    </row>
    <row r="11" spans="1:11">
      <c r="A11" s="185">
        <v>3</v>
      </c>
      <c r="B11" s="160" t="s">
        <v>313</v>
      </c>
      <c r="C11" s="718">
        <v>103927713.93677965</v>
      </c>
      <c r="D11" s="719">
        <v>564499852.46847463</v>
      </c>
      <c r="E11" s="719">
        <v>668427566.40525436</v>
      </c>
      <c r="F11" s="719">
        <v>14386901.043737287</v>
      </c>
      <c r="G11" s="719">
        <v>37563345.227288142</v>
      </c>
      <c r="H11" s="719">
        <v>51950246.271025427</v>
      </c>
      <c r="I11" s="719">
        <v>0</v>
      </c>
      <c r="J11" s="719">
        <v>0</v>
      </c>
      <c r="K11" s="720">
        <v>0</v>
      </c>
    </row>
    <row r="12" spans="1:11">
      <c r="A12" s="185">
        <v>4</v>
      </c>
      <c r="B12" s="160" t="s">
        <v>314</v>
      </c>
      <c r="C12" s="718">
        <v>0</v>
      </c>
      <c r="D12" s="719">
        <v>0</v>
      </c>
      <c r="E12" s="719">
        <v>0</v>
      </c>
      <c r="F12" s="719">
        <v>0</v>
      </c>
      <c r="G12" s="719">
        <v>0</v>
      </c>
      <c r="H12" s="719">
        <v>0</v>
      </c>
      <c r="I12" s="719">
        <v>0</v>
      </c>
      <c r="J12" s="719">
        <v>0</v>
      </c>
      <c r="K12" s="720">
        <v>0</v>
      </c>
    </row>
    <row r="13" spans="1:11">
      <c r="A13" s="185">
        <v>5</v>
      </c>
      <c r="B13" s="160" t="s">
        <v>315</v>
      </c>
      <c r="C13" s="718">
        <v>30619375.598983057</v>
      </c>
      <c r="D13" s="719">
        <v>48743736.343050845</v>
      </c>
      <c r="E13" s="719">
        <v>79363111.942033917</v>
      </c>
      <c r="F13" s="719">
        <v>5631105.3582737306</v>
      </c>
      <c r="G13" s="719">
        <v>17955240.095871188</v>
      </c>
      <c r="H13" s="719">
        <v>23586345.454144917</v>
      </c>
      <c r="I13" s="719">
        <v>1830470.3449322034</v>
      </c>
      <c r="J13" s="719">
        <v>4262377.7987711858</v>
      </c>
      <c r="K13" s="720">
        <v>6092848.143703389</v>
      </c>
    </row>
    <row r="14" spans="1:11">
      <c r="A14" s="185">
        <v>6</v>
      </c>
      <c r="B14" s="160" t="s">
        <v>330</v>
      </c>
      <c r="C14" s="718">
        <v>0</v>
      </c>
      <c r="D14" s="719">
        <v>0</v>
      </c>
      <c r="E14" s="719">
        <v>0</v>
      </c>
      <c r="F14" s="719">
        <v>0</v>
      </c>
      <c r="G14" s="719">
        <v>0</v>
      </c>
      <c r="H14" s="719">
        <v>0</v>
      </c>
      <c r="I14" s="719">
        <v>0</v>
      </c>
      <c r="J14" s="719">
        <v>0</v>
      </c>
      <c r="K14" s="720">
        <v>0</v>
      </c>
    </row>
    <row r="15" spans="1:11">
      <c r="A15" s="185">
        <v>7</v>
      </c>
      <c r="B15" s="160" t="s">
        <v>317</v>
      </c>
      <c r="C15" s="718">
        <v>7440753.4469491523</v>
      </c>
      <c r="D15" s="719">
        <v>40948851.680508502</v>
      </c>
      <c r="E15" s="719">
        <v>48389605.127457641</v>
      </c>
      <c r="F15" s="719">
        <v>964758.9191525426</v>
      </c>
      <c r="G15" s="719">
        <v>8902535.9608474579</v>
      </c>
      <c r="H15" s="719">
        <v>9867294.8800000008</v>
      </c>
      <c r="I15" s="719">
        <v>716229.01525423722</v>
      </c>
      <c r="J15" s="719">
        <v>11332398.315762714</v>
      </c>
      <c r="K15" s="720">
        <v>12048627.33101695</v>
      </c>
    </row>
    <row r="16" spans="1:11">
      <c r="A16" s="185">
        <v>8</v>
      </c>
      <c r="B16" s="161" t="s">
        <v>318</v>
      </c>
      <c r="C16" s="718">
        <v>156270823.98694915</v>
      </c>
      <c r="D16" s="719">
        <v>719629527.36664414</v>
      </c>
      <c r="E16" s="719">
        <v>875900351.35359359</v>
      </c>
      <c r="F16" s="719">
        <v>24037549.585758474</v>
      </c>
      <c r="G16" s="719">
        <v>79645390.364396945</v>
      </c>
      <c r="H16" s="719">
        <v>103682939.95015541</v>
      </c>
      <c r="I16" s="719">
        <v>2546699.3601864409</v>
      </c>
      <c r="J16" s="719">
        <v>15594776.114533899</v>
      </c>
      <c r="K16" s="720">
        <v>18141475.47472034</v>
      </c>
    </row>
    <row r="17" spans="1:11">
      <c r="A17" s="183" t="s">
        <v>319</v>
      </c>
      <c r="B17" s="175"/>
      <c r="C17" s="716"/>
      <c r="D17" s="716"/>
      <c r="E17" s="716"/>
      <c r="F17" s="716"/>
      <c r="G17" s="716"/>
      <c r="H17" s="716"/>
      <c r="I17" s="716"/>
      <c r="J17" s="716"/>
      <c r="K17" s="717"/>
    </row>
    <row r="18" spans="1:11">
      <c r="A18" s="185">
        <v>9</v>
      </c>
      <c r="B18" s="160" t="s">
        <v>320</v>
      </c>
      <c r="C18" s="718">
        <v>0</v>
      </c>
      <c r="D18" s="719">
        <v>0</v>
      </c>
      <c r="E18" s="719">
        <v>0</v>
      </c>
      <c r="F18" s="719">
        <v>0</v>
      </c>
      <c r="G18" s="719">
        <v>0</v>
      </c>
      <c r="H18" s="719">
        <v>0</v>
      </c>
      <c r="I18" s="719">
        <v>0</v>
      </c>
      <c r="J18" s="719">
        <v>0</v>
      </c>
      <c r="K18" s="720">
        <v>0</v>
      </c>
    </row>
    <row r="19" spans="1:11">
      <c r="A19" s="185">
        <v>10</v>
      </c>
      <c r="B19" s="160" t="s">
        <v>321</v>
      </c>
      <c r="C19" s="718">
        <v>290352705.90881824</v>
      </c>
      <c r="D19" s="719">
        <v>485552083.00710553</v>
      </c>
      <c r="E19" s="719">
        <v>775904788.91592383</v>
      </c>
      <c r="F19" s="719">
        <v>2630114.5547945988</v>
      </c>
      <c r="G19" s="719">
        <v>6372502.3944153637</v>
      </c>
      <c r="H19" s="719">
        <v>9002616.949209962</v>
      </c>
      <c r="I19" s="719">
        <v>9882914.3334384374</v>
      </c>
      <c r="J19" s="719">
        <v>38432312.424792871</v>
      </c>
      <c r="K19" s="720">
        <v>48315226.758231312</v>
      </c>
    </row>
    <row r="20" spans="1:11">
      <c r="A20" s="185">
        <v>11</v>
      </c>
      <c r="B20" s="160" t="s">
        <v>322</v>
      </c>
      <c r="C20" s="718">
        <v>15295234.558813559</v>
      </c>
      <c r="D20" s="719">
        <v>851717.28966101725</v>
      </c>
      <c r="E20" s="719">
        <v>16146951.848474573</v>
      </c>
      <c r="F20" s="719">
        <v>7926984.4237288106</v>
      </c>
      <c r="G20" s="719">
        <v>0</v>
      </c>
      <c r="H20" s="719">
        <v>7926984.4237288106</v>
      </c>
      <c r="I20" s="719">
        <v>6244268.1662711855</v>
      </c>
      <c r="J20" s="719">
        <v>0</v>
      </c>
      <c r="K20" s="720">
        <v>6244268.1662711855</v>
      </c>
    </row>
    <row r="21" spans="1:11" ht="13.5" thickBot="1">
      <c r="A21" s="128">
        <v>12</v>
      </c>
      <c r="B21" s="186" t="s">
        <v>323</v>
      </c>
      <c r="C21" s="721">
        <v>305647940.46763182</v>
      </c>
      <c r="D21" s="722">
        <v>486403800.29676652</v>
      </c>
      <c r="E21" s="721">
        <v>792051740.76439846</v>
      </c>
      <c r="F21" s="722">
        <v>10557098.978523409</v>
      </c>
      <c r="G21" s="722">
        <v>6372502.3944153637</v>
      </c>
      <c r="H21" s="722">
        <v>16929601.372938775</v>
      </c>
      <c r="I21" s="722">
        <v>16127182.499709623</v>
      </c>
      <c r="J21" s="722">
        <v>38432312.424792871</v>
      </c>
      <c r="K21" s="723">
        <v>54559494.924502499</v>
      </c>
    </row>
    <row r="22" spans="1:11" ht="38.25" customHeight="1" thickBot="1">
      <c r="A22" s="172"/>
      <c r="B22" s="173"/>
      <c r="C22" s="173"/>
      <c r="D22" s="173"/>
      <c r="E22" s="173"/>
      <c r="F22" s="868" t="s">
        <v>324</v>
      </c>
      <c r="G22" s="869"/>
      <c r="H22" s="869"/>
      <c r="I22" s="868" t="s">
        <v>325</v>
      </c>
      <c r="J22" s="869"/>
      <c r="K22" s="870"/>
    </row>
    <row r="23" spans="1:11">
      <c r="A23" s="165">
        <v>13</v>
      </c>
      <c r="B23" s="162" t="s">
        <v>310</v>
      </c>
      <c r="C23" s="171"/>
      <c r="D23" s="171"/>
      <c r="E23" s="171"/>
      <c r="F23" s="724">
        <v>25037945.729432855</v>
      </c>
      <c r="G23" s="724">
        <v>115743290.61351843</v>
      </c>
      <c r="H23" s="724">
        <v>140781236.3429513</v>
      </c>
      <c r="I23" s="724">
        <v>14956943.672711864</v>
      </c>
      <c r="J23" s="724">
        <v>73093642.928474575</v>
      </c>
      <c r="K23" s="725">
        <v>88050586.601186439</v>
      </c>
    </row>
    <row r="24" spans="1:11" ht="13.5" thickBot="1">
      <c r="A24" s="166">
        <v>14</v>
      </c>
      <c r="B24" s="163" t="s">
        <v>326</v>
      </c>
      <c r="C24" s="187"/>
      <c r="D24" s="169"/>
      <c r="E24" s="170"/>
      <c r="F24" s="726">
        <v>13480450.607235065</v>
      </c>
      <c r="G24" s="726">
        <v>73272887.969981581</v>
      </c>
      <c r="H24" s="726">
        <v>86753338.577216625</v>
      </c>
      <c r="I24" s="726">
        <v>636674.84004661022</v>
      </c>
      <c r="J24" s="726">
        <v>3898694.0286334748</v>
      </c>
      <c r="K24" s="727">
        <v>4535368.8686800851</v>
      </c>
    </row>
    <row r="25" spans="1:11" ht="13.5" thickBot="1">
      <c r="A25" s="167">
        <v>15</v>
      </c>
      <c r="B25" s="164" t="s">
        <v>327</v>
      </c>
      <c r="C25" s="168"/>
      <c r="D25" s="168"/>
      <c r="E25" s="168"/>
      <c r="F25" s="728">
        <v>1.8573522843512955</v>
      </c>
      <c r="G25" s="728">
        <v>1.5796196085643044</v>
      </c>
      <c r="H25" s="728">
        <v>1.6227760066852759</v>
      </c>
      <c r="I25" s="728">
        <v>23.492280096409782</v>
      </c>
      <c r="J25" s="728">
        <v>18.748237843659282</v>
      </c>
      <c r="K25" s="729">
        <v>19.414206242239242</v>
      </c>
    </row>
    <row r="28" spans="1:11" ht="38.25">
      <c r="B28" s="22" t="s">
        <v>371</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Q69"/>
  <sheetViews>
    <sheetView zoomScale="80" zoomScaleNormal="80" workbookViewId="0">
      <pane xSplit="1" ySplit="1" topLeftCell="B2" activePane="bottomRight" state="frozen"/>
      <selection sqref="A1:XFD1048576"/>
      <selection pane="topRight" sqref="A1:XFD1048576"/>
      <selection pane="bottomLeft" sqref="A1:XFD1048576"/>
      <selection pane="bottomRight" activeCell="B3" sqref="B3"/>
    </sheetView>
  </sheetViews>
  <sheetFormatPr defaultColWidth="9.140625" defaultRowHeight="15"/>
  <cols>
    <col min="1" max="1" width="10.5703125" style="37" bestFit="1" customWidth="1"/>
    <col min="2" max="2" width="95" style="37" customWidth="1"/>
    <col min="3" max="9" width="15" style="37" customWidth="1"/>
    <col min="10" max="14" width="18.5703125" style="37" customWidth="1"/>
    <col min="15" max="17" width="18.5703125" style="12" customWidth="1"/>
    <col min="18" max="16384" width="9.140625" style="12"/>
  </cols>
  <sheetData>
    <row r="1" spans="1:17">
      <c r="A1" s="588" t="s">
        <v>97</v>
      </c>
      <c r="B1" s="780" t="str">
        <f>'1. key ratios'!B1</f>
        <v>სს "ხალიკ ბანკი საქართველო"</v>
      </c>
    </row>
    <row r="2" spans="1:17">
      <c r="A2" s="37" t="s">
        <v>98</v>
      </c>
      <c r="B2" s="779">
        <f>'1. key ratios'!B2</f>
        <v>45838</v>
      </c>
    </row>
    <row r="3" spans="1:17">
      <c r="B3" s="12"/>
      <c r="C3" s="12"/>
      <c r="D3" s="12"/>
      <c r="E3" s="12"/>
      <c r="F3" s="12"/>
      <c r="G3" s="12"/>
      <c r="H3" s="12"/>
      <c r="I3" s="12"/>
      <c r="J3" s="12"/>
      <c r="K3" s="12"/>
      <c r="L3" s="12"/>
      <c r="M3" s="12"/>
      <c r="N3" s="12"/>
    </row>
    <row r="4" spans="1:17">
      <c r="B4" s="589" t="s">
        <v>980</v>
      </c>
      <c r="C4" s="12"/>
      <c r="D4" s="12"/>
      <c r="E4" s="12"/>
      <c r="F4" s="12"/>
      <c r="G4" s="12"/>
      <c r="H4" s="12"/>
      <c r="I4" s="12"/>
      <c r="J4" s="12"/>
      <c r="K4" s="12"/>
      <c r="L4" s="12"/>
      <c r="M4" s="12"/>
      <c r="N4" s="12"/>
    </row>
    <row r="5" spans="1:17" ht="120">
      <c r="B5" s="590" t="s">
        <v>981</v>
      </c>
      <c r="C5" s="591" t="s">
        <v>982</v>
      </c>
      <c r="D5" s="591" t="s">
        <v>983</v>
      </c>
      <c r="E5" s="591" t="s">
        <v>984</v>
      </c>
      <c r="F5" s="591" t="s">
        <v>985</v>
      </c>
      <c r="G5" s="591" t="s">
        <v>986</v>
      </c>
      <c r="H5" s="591" t="s">
        <v>987</v>
      </c>
      <c r="I5" s="592" t="s">
        <v>988</v>
      </c>
      <c r="J5" s="593">
        <v>0.02</v>
      </c>
      <c r="K5" s="593">
        <v>0.2</v>
      </c>
      <c r="L5" s="593">
        <v>0.35</v>
      </c>
      <c r="M5" s="593">
        <v>0.5</v>
      </c>
      <c r="N5" s="593">
        <v>0.75</v>
      </c>
      <c r="O5" s="593">
        <v>1</v>
      </c>
      <c r="P5" s="593">
        <v>1.5</v>
      </c>
      <c r="Q5" s="594" t="s">
        <v>73</v>
      </c>
    </row>
    <row r="6" spans="1:17" ht="15.75">
      <c r="B6" s="595"/>
      <c r="C6" s="560">
        <f>IF(C7&gt;0,C7,IF(C8&gt;0,C8,IF(C9&gt;0,C9,0)))</f>
        <v>9396804.9000000004</v>
      </c>
      <c r="D6" s="560">
        <f>IF(D7&gt;0,D7,IF(D8&gt;0,D8,IF(D9&gt;0,D9,0)))</f>
        <v>0</v>
      </c>
      <c r="E6" s="560">
        <f>IF(E7&gt;0,E7,IF(E8&gt;0,E8,IF(E9&gt;0,E9,0)))</f>
        <v>0</v>
      </c>
      <c r="F6" s="560">
        <f>IF(F7&gt;0,F7,IF(F8&gt;0,F8,IF(F9&gt;0,F9,0)))</f>
        <v>0</v>
      </c>
      <c r="G6" s="560">
        <f>IF(G7&gt;0,G7,IF(G8&gt;0,G8,IF(G9&gt;0,G9,0)))</f>
        <v>25708.074620673648</v>
      </c>
      <c r="H6" s="560"/>
      <c r="I6" s="560">
        <f>IF(I7&gt;0,I7,IF(I8&gt;0,I8,IF(I9&gt;0,I9,0)))</f>
        <v>35991.304468943104</v>
      </c>
      <c r="J6" s="560">
        <f>IF(J7&gt;0,J7,IF(J8&gt;0,J8,IF(J9&gt;0,J9,0)))</f>
        <v>0</v>
      </c>
      <c r="K6" s="560">
        <f>IF(K7&gt;0,K7,IF(K8&gt;0,K8,IF(K9&gt;0,K9,0)))</f>
        <v>0</v>
      </c>
      <c r="L6" s="560">
        <f>IF(L7&gt;0,L7,IF(L8&gt;0,L8,IF(L9&gt;0,L9,0)))</f>
        <v>0</v>
      </c>
      <c r="M6" s="560">
        <f t="shared" ref="M6:Q6" si="0">IF(M7&gt;0,M7,IF(M8&gt;0,M8,IF(M9&gt;0,M9)))</f>
        <v>35991.304468943104</v>
      </c>
      <c r="N6" s="560">
        <f>IF(N7&gt;0,N7,IF(N8&gt;0,N8,IF(N9&gt;0,N9,0)))</f>
        <v>0</v>
      </c>
      <c r="O6" s="560">
        <f>IF(O7&gt;0,O7,IF(O8&gt;0,O8,IF(O9&gt;0,O9,0)))</f>
        <v>0</v>
      </c>
      <c r="P6" s="560">
        <f>IF(P7&gt;0,P7,IF(P8&gt;0,P8,IF(P9&gt;0,P9,0)))</f>
        <v>0</v>
      </c>
      <c r="Q6" s="560">
        <f t="shared" si="0"/>
        <v>17995.652234471552</v>
      </c>
    </row>
    <row r="7" spans="1:17" ht="15.75">
      <c r="B7" s="596" t="s">
        <v>976</v>
      </c>
      <c r="C7" s="560">
        <f>C11+C15+C19+C23+C27+C31</f>
        <v>9396804.9000000004</v>
      </c>
      <c r="D7" s="560">
        <f t="shared" ref="D7:E7" si="1">D11+D15+D19+D23+D27+D31</f>
        <v>-173887.54201822914</v>
      </c>
      <c r="E7" s="560">
        <f t="shared" si="1"/>
        <v>0</v>
      </c>
      <c r="F7" s="560">
        <f t="shared" ref="F7:G9" si="2">F11+F15+F19+F23+F27+F31</f>
        <v>0</v>
      </c>
      <c r="G7" s="560">
        <f t="shared" si="2"/>
        <v>25708.074620673648</v>
      </c>
      <c r="H7" s="597">
        <v>1.4</v>
      </c>
      <c r="I7" s="598">
        <f t="shared" ref="I7:I33" si="3">(F7+G7)*H7</f>
        <v>35991.304468943104</v>
      </c>
      <c r="J7" s="560">
        <f>J11+J15+J19+J23+J27+J31</f>
        <v>0</v>
      </c>
      <c r="K7" s="560">
        <f t="shared" ref="J7:Q9" si="4">K11+K15+K19+K23+K27+K31</f>
        <v>0</v>
      </c>
      <c r="L7" s="560">
        <f t="shared" si="4"/>
        <v>0</v>
      </c>
      <c r="M7" s="560">
        <f t="shared" si="4"/>
        <v>35991.304468943104</v>
      </c>
      <c r="N7" s="560">
        <f t="shared" si="4"/>
        <v>0</v>
      </c>
      <c r="O7" s="560">
        <f t="shared" si="4"/>
        <v>0</v>
      </c>
      <c r="P7" s="560">
        <f t="shared" si="4"/>
        <v>0</v>
      </c>
      <c r="Q7" s="560">
        <f>Q11+Q15+Q19+Q23+Q27+Q31</f>
        <v>17995.652234471552</v>
      </c>
    </row>
    <row r="8" spans="1:17" ht="15.75">
      <c r="B8" s="596" t="s">
        <v>977</v>
      </c>
      <c r="C8" s="560">
        <f>C12+C16+C20+C24+C28+C32</f>
        <v>0</v>
      </c>
      <c r="D8" s="560">
        <f t="shared" ref="D8:E8" si="5">D12+D16+D20+D24+D28+D32</f>
        <v>0</v>
      </c>
      <c r="E8" s="560">
        <f t="shared" si="5"/>
        <v>0</v>
      </c>
      <c r="F8" s="560">
        <f t="shared" si="2"/>
        <v>0</v>
      </c>
      <c r="G8" s="560">
        <f t="shared" si="2"/>
        <v>0</v>
      </c>
      <c r="H8" s="597">
        <v>1.4</v>
      </c>
      <c r="I8" s="598">
        <f t="shared" si="3"/>
        <v>0</v>
      </c>
      <c r="J8" s="560">
        <f t="shared" si="4"/>
        <v>0</v>
      </c>
      <c r="K8" s="560">
        <f t="shared" si="4"/>
        <v>0</v>
      </c>
      <c r="L8" s="560">
        <f t="shared" si="4"/>
        <v>0</v>
      </c>
      <c r="M8" s="560">
        <f t="shared" si="4"/>
        <v>0</v>
      </c>
      <c r="N8" s="560">
        <f t="shared" si="4"/>
        <v>0</v>
      </c>
      <c r="O8" s="560">
        <f t="shared" si="4"/>
        <v>0</v>
      </c>
      <c r="P8" s="560">
        <f t="shared" si="4"/>
        <v>0</v>
      </c>
      <c r="Q8" s="560">
        <f>Q12+Q16+Q20+Q24+Q28+Q32</f>
        <v>0</v>
      </c>
    </row>
    <row r="9" spans="1:17" ht="15.75">
      <c r="B9" s="596" t="s">
        <v>978</v>
      </c>
      <c r="C9" s="560">
        <f>C13+C17+C21+C25+C29+C33</f>
        <v>0</v>
      </c>
      <c r="D9" s="560">
        <f t="shared" ref="D9:E9" si="6">D13+D17+D21+D25+D29+D33</f>
        <v>0</v>
      </c>
      <c r="E9" s="560">
        <f t="shared" si="6"/>
        <v>0</v>
      </c>
      <c r="F9" s="560">
        <f t="shared" si="2"/>
        <v>0</v>
      </c>
      <c r="G9" s="560">
        <f t="shared" si="2"/>
        <v>0</v>
      </c>
      <c r="H9" s="597">
        <v>1.4</v>
      </c>
      <c r="I9" s="598">
        <f t="shared" si="3"/>
        <v>0</v>
      </c>
      <c r="J9" s="560">
        <f t="shared" si="4"/>
        <v>0</v>
      </c>
      <c r="K9" s="560">
        <f t="shared" si="4"/>
        <v>0</v>
      </c>
      <c r="L9" s="560">
        <f t="shared" si="4"/>
        <v>0</v>
      </c>
      <c r="M9" s="560">
        <f t="shared" si="4"/>
        <v>0</v>
      </c>
      <c r="N9" s="560">
        <f t="shared" si="4"/>
        <v>0</v>
      </c>
      <c r="O9" s="560">
        <f t="shared" si="4"/>
        <v>0</v>
      </c>
      <c r="P9" s="560">
        <f t="shared" si="4"/>
        <v>0</v>
      </c>
      <c r="Q9" s="560">
        <f t="shared" si="4"/>
        <v>0</v>
      </c>
    </row>
    <row r="10" spans="1:17" ht="15.75">
      <c r="B10" s="599" t="s">
        <v>989</v>
      </c>
      <c r="C10" s="600">
        <v>0</v>
      </c>
      <c r="D10" s="600">
        <v>0</v>
      </c>
      <c r="E10" s="600">
        <v>0</v>
      </c>
      <c r="F10" s="600">
        <v>0</v>
      </c>
      <c r="G10" s="600">
        <v>0</v>
      </c>
      <c r="H10" s="597">
        <v>1.4</v>
      </c>
      <c r="I10" s="598">
        <f t="shared" si="3"/>
        <v>0</v>
      </c>
      <c r="J10" s="770">
        <v>0</v>
      </c>
      <c r="K10" s="770">
        <v>0</v>
      </c>
      <c r="L10" s="770">
        <v>0</v>
      </c>
      <c r="M10" s="770">
        <v>0</v>
      </c>
      <c r="N10" s="770">
        <v>0</v>
      </c>
      <c r="O10" s="770">
        <v>0</v>
      </c>
      <c r="P10" s="770">
        <v>0</v>
      </c>
      <c r="Q10" s="560">
        <f>SUM(Q11:Q13)</f>
        <v>0</v>
      </c>
    </row>
    <row r="11" spans="1:17" ht="15.75">
      <c r="B11" s="601" t="s">
        <v>976</v>
      </c>
      <c r="C11" s="600">
        <v>0</v>
      </c>
      <c r="D11" s="600">
        <v>0</v>
      </c>
      <c r="E11" s="600">
        <v>0</v>
      </c>
      <c r="F11" s="600">
        <v>0</v>
      </c>
      <c r="G11" s="600">
        <v>0</v>
      </c>
      <c r="H11" s="597">
        <v>1.4</v>
      </c>
      <c r="I11" s="598">
        <f t="shared" si="3"/>
        <v>0</v>
      </c>
      <c r="J11" s="770">
        <v>0</v>
      </c>
      <c r="K11" s="770">
        <v>0</v>
      </c>
      <c r="L11" s="770">
        <v>0</v>
      </c>
      <c r="M11" s="770">
        <v>0</v>
      </c>
      <c r="N11" s="770">
        <v>0</v>
      </c>
      <c r="O11" s="770">
        <v>0</v>
      </c>
      <c r="P11" s="770">
        <v>0</v>
      </c>
      <c r="Q11" s="560">
        <f>SUMPRODUCT($J$5:$P$5,J11:P11)</f>
        <v>0</v>
      </c>
    </row>
    <row r="12" spans="1:17" ht="15.75">
      <c r="B12" s="601" t="s">
        <v>977</v>
      </c>
      <c r="C12" s="600">
        <v>0</v>
      </c>
      <c r="D12" s="600">
        <v>0</v>
      </c>
      <c r="E12" s="600">
        <v>0</v>
      </c>
      <c r="F12" s="600">
        <v>0</v>
      </c>
      <c r="G12" s="600">
        <v>0</v>
      </c>
      <c r="H12" s="597">
        <v>1.4</v>
      </c>
      <c r="I12" s="598">
        <f t="shared" si="3"/>
        <v>0</v>
      </c>
      <c r="J12" s="770">
        <v>0</v>
      </c>
      <c r="K12" s="770">
        <v>0</v>
      </c>
      <c r="L12" s="770">
        <v>0</v>
      </c>
      <c r="M12" s="770">
        <v>0</v>
      </c>
      <c r="N12" s="770">
        <v>0</v>
      </c>
      <c r="O12" s="770">
        <v>0</v>
      </c>
      <c r="P12" s="770">
        <v>0</v>
      </c>
      <c r="Q12" s="560">
        <f t="shared" ref="Q12:Q13" si="7">SUMPRODUCT($J$5:$P$5,J12:P12)</f>
        <v>0</v>
      </c>
    </row>
    <row r="13" spans="1:17" ht="15.75">
      <c r="B13" s="601" t="s">
        <v>978</v>
      </c>
      <c r="C13" s="600">
        <v>0</v>
      </c>
      <c r="D13" s="600">
        <v>0</v>
      </c>
      <c r="E13" s="600">
        <v>0</v>
      </c>
      <c r="F13" s="600">
        <v>0</v>
      </c>
      <c r="G13" s="600">
        <v>0</v>
      </c>
      <c r="H13" s="597">
        <v>1.4</v>
      </c>
      <c r="I13" s="598">
        <f t="shared" si="3"/>
        <v>0</v>
      </c>
      <c r="J13" s="770">
        <v>0</v>
      </c>
      <c r="K13" s="770">
        <v>0</v>
      </c>
      <c r="L13" s="770">
        <v>0</v>
      </c>
      <c r="M13" s="770">
        <v>0</v>
      </c>
      <c r="N13" s="770">
        <v>0</v>
      </c>
      <c r="O13" s="770">
        <v>0</v>
      </c>
      <c r="P13" s="770">
        <v>0</v>
      </c>
      <c r="Q13" s="560">
        <f t="shared" si="7"/>
        <v>0</v>
      </c>
    </row>
    <row r="14" spans="1:17" ht="15.75">
      <c r="B14" s="599" t="s">
        <v>990</v>
      </c>
      <c r="C14" s="600">
        <v>0</v>
      </c>
      <c r="D14" s="600">
        <v>0</v>
      </c>
      <c r="E14" s="600">
        <v>0</v>
      </c>
      <c r="F14" s="600">
        <v>0</v>
      </c>
      <c r="G14" s="600">
        <v>0</v>
      </c>
      <c r="H14" s="597">
        <v>1.4</v>
      </c>
      <c r="I14" s="598">
        <f t="shared" si="3"/>
        <v>0</v>
      </c>
      <c r="J14" s="770">
        <v>0</v>
      </c>
      <c r="K14" s="770">
        <v>0</v>
      </c>
      <c r="L14" s="770">
        <v>0</v>
      </c>
      <c r="M14" s="770">
        <v>0</v>
      </c>
      <c r="N14" s="770">
        <v>0</v>
      </c>
      <c r="O14" s="770">
        <v>0</v>
      </c>
      <c r="P14" s="770">
        <v>0</v>
      </c>
      <c r="Q14" s="560">
        <f>SUM(Q15:Q17)</f>
        <v>0</v>
      </c>
    </row>
    <row r="15" spans="1:17" ht="15.75">
      <c r="B15" s="601" t="s">
        <v>976</v>
      </c>
      <c r="C15" s="600">
        <v>0</v>
      </c>
      <c r="D15" s="600">
        <v>0</v>
      </c>
      <c r="E15" s="600">
        <v>0</v>
      </c>
      <c r="F15" s="600">
        <v>0</v>
      </c>
      <c r="G15" s="600">
        <v>0</v>
      </c>
      <c r="H15" s="597">
        <v>1.4</v>
      </c>
      <c r="I15" s="598">
        <f t="shared" si="3"/>
        <v>0</v>
      </c>
      <c r="J15" s="770">
        <v>0</v>
      </c>
      <c r="K15" s="770">
        <v>0</v>
      </c>
      <c r="L15" s="770">
        <v>0</v>
      </c>
      <c r="M15" s="770">
        <v>0</v>
      </c>
      <c r="N15" s="770">
        <v>0</v>
      </c>
      <c r="O15" s="770">
        <v>0</v>
      </c>
      <c r="P15" s="770">
        <v>0</v>
      </c>
      <c r="Q15" s="560">
        <f>SUMPRODUCT($J$5:$P$5,J15:P15)</f>
        <v>0</v>
      </c>
    </row>
    <row r="16" spans="1:17" ht="15.75">
      <c r="B16" s="601" t="s">
        <v>977</v>
      </c>
      <c r="C16" s="600">
        <v>0</v>
      </c>
      <c r="D16" s="600">
        <v>0</v>
      </c>
      <c r="E16" s="600">
        <v>0</v>
      </c>
      <c r="F16" s="600">
        <v>0</v>
      </c>
      <c r="G16" s="600">
        <v>0</v>
      </c>
      <c r="H16" s="597">
        <v>1.4</v>
      </c>
      <c r="I16" s="598">
        <f t="shared" si="3"/>
        <v>0</v>
      </c>
      <c r="J16" s="770">
        <v>0</v>
      </c>
      <c r="K16" s="770">
        <v>0</v>
      </c>
      <c r="L16" s="770">
        <v>0</v>
      </c>
      <c r="M16" s="770">
        <v>0</v>
      </c>
      <c r="N16" s="770">
        <v>0</v>
      </c>
      <c r="O16" s="770">
        <v>0</v>
      </c>
      <c r="P16" s="770">
        <v>0</v>
      </c>
      <c r="Q16" s="560">
        <f t="shared" ref="Q16:Q17" si="8">SUMPRODUCT($J$5:$P$5,J16:P16)</f>
        <v>0</v>
      </c>
    </row>
    <row r="17" spans="2:17" ht="15.75">
      <c r="B17" s="601" t="s">
        <v>978</v>
      </c>
      <c r="C17" s="600">
        <v>0</v>
      </c>
      <c r="D17" s="600">
        <v>0</v>
      </c>
      <c r="E17" s="600">
        <v>0</v>
      </c>
      <c r="F17" s="600">
        <v>0</v>
      </c>
      <c r="G17" s="600">
        <v>0</v>
      </c>
      <c r="H17" s="597">
        <v>1.4</v>
      </c>
      <c r="I17" s="598">
        <f t="shared" si="3"/>
        <v>0</v>
      </c>
      <c r="J17" s="770">
        <v>0</v>
      </c>
      <c r="K17" s="770">
        <v>0</v>
      </c>
      <c r="L17" s="770">
        <v>0</v>
      </c>
      <c r="M17" s="770">
        <v>0</v>
      </c>
      <c r="N17" s="770">
        <v>0</v>
      </c>
      <c r="O17" s="770">
        <v>0</v>
      </c>
      <c r="P17" s="770">
        <v>0</v>
      </c>
      <c r="Q17" s="560">
        <f t="shared" si="8"/>
        <v>0</v>
      </c>
    </row>
    <row r="18" spans="2:17" ht="15.75">
      <c r="B18" s="599" t="s">
        <v>991</v>
      </c>
      <c r="C18" s="600">
        <v>9396804.9000000004</v>
      </c>
      <c r="D18" s="600">
        <v>0</v>
      </c>
      <c r="E18" s="600">
        <v>0</v>
      </c>
      <c r="F18" s="600">
        <v>0</v>
      </c>
      <c r="G18" s="600">
        <v>25708.074620673648</v>
      </c>
      <c r="H18" s="597">
        <v>1.4</v>
      </c>
      <c r="I18" s="598">
        <f t="shared" si="3"/>
        <v>35991.304468943104</v>
      </c>
      <c r="J18" s="770">
        <v>0</v>
      </c>
      <c r="K18" s="770">
        <v>0</v>
      </c>
      <c r="L18" s="770">
        <v>0</v>
      </c>
      <c r="M18" s="770">
        <v>0</v>
      </c>
      <c r="N18" s="770">
        <v>0</v>
      </c>
      <c r="O18" s="770">
        <v>0</v>
      </c>
      <c r="P18" s="770">
        <v>0</v>
      </c>
      <c r="Q18" s="560">
        <f>SUM(Q19:Q21)</f>
        <v>17995.652234471552</v>
      </c>
    </row>
    <row r="19" spans="2:17" ht="15.75">
      <c r="B19" s="601" t="s">
        <v>976</v>
      </c>
      <c r="C19" s="600">
        <v>9396804.9000000004</v>
      </c>
      <c r="D19" s="600">
        <v>-173887.54201822914</v>
      </c>
      <c r="E19" s="600">
        <v>0</v>
      </c>
      <c r="F19" s="600">
        <v>0</v>
      </c>
      <c r="G19" s="600">
        <v>25708.074620673648</v>
      </c>
      <c r="H19" s="597">
        <v>1.4</v>
      </c>
      <c r="I19" s="598">
        <f t="shared" si="3"/>
        <v>35991.304468943104</v>
      </c>
      <c r="J19" s="770">
        <v>0</v>
      </c>
      <c r="K19" s="770">
        <v>0</v>
      </c>
      <c r="L19" s="770">
        <v>0</v>
      </c>
      <c r="M19" s="770">
        <v>35991.304468943104</v>
      </c>
      <c r="N19" s="770">
        <v>0</v>
      </c>
      <c r="O19" s="770">
        <v>0</v>
      </c>
      <c r="P19" s="770">
        <v>0</v>
      </c>
      <c r="Q19" s="560">
        <f>SUMPRODUCT($J$5:$P$5,J19:P19)</f>
        <v>17995.652234471552</v>
      </c>
    </row>
    <row r="20" spans="2:17" ht="15.75">
      <c r="B20" s="601" t="s">
        <v>977</v>
      </c>
      <c r="C20" s="600">
        <v>0</v>
      </c>
      <c r="D20" s="600">
        <v>0</v>
      </c>
      <c r="E20" s="600">
        <v>0</v>
      </c>
      <c r="F20" s="600">
        <v>0</v>
      </c>
      <c r="G20" s="600">
        <v>0</v>
      </c>
      <c r="H20" s="597">
        <v>1.4</v>
      </c>
      <c r="I20" s="598">
        <f t="shared" si="3"/>
        <v>0</v>
      </c>
      <c r="J20" s="770">
        <v>0</v>
      </c>
      <c r="K20" s="770">
        <v>0</v>
      </c>
      <c r="L20" s="770">
        <v>0</v>
      </c>
      <c r="M20" s="770">
        <v>0</v>
      </c>
      <c r="N20" s="770">
        <v>0</v>
      </c>
      <c r="O20" s="770">
        <v>0</v>
      </c>
      <c r="P20" s="770">
        <v>0</v>
      </c>
      <c r="Q20" s="560">
        <f t="shared" ref="Q20:Q21" si="9">SUMPRODUCT($J$5:$P$5,J20:P20)</f>
        <v>0</v>
      </c>
    </row>
    <row r="21" spans="2:17" ht="15.75">
      <c r="B21" s="601" t="s">
        <v>978</v>
      </c>
      <c r="C21" s="600">
        <v>0</v>
      </c>
      <c r="D21" s="600">
        <v>0</v>
      </c>
      <c r="E21" s="600">
        <v>0</v>
      </c>
      <c r="F21" s="600">
        <v>0</v>
      </c>
      <c r="G21" s="600">
        <v>0</v>
      </c>
      <c r="H21" s="597">
        <v>1.4</v>
      </c>
      <c r="I21" s="598">
        <f t="shared" si="3"/>
        <v>0</v>
      </c>
      <c r="J21" s="770">
        <v>0</v>
      </c>
      <c r="K21" s="770">
        <v>0</v>
      </c>
      <c r="L21" s="770">
        <v>0</v>
      </c>
      <c r="M21" s="770">
        <v>0</v>
      </c>
      <c r="N21" s="770">
        <v>0</v>
      </c>
      <c r="O21" s="770">
        <v>0</v>
      </c>
      <c r="P21" s="770">
        <v>0</v>
      </c>
      <c r="Q21" s="560">
        <f t="shared" si="9"/>
        <v>0</v>
      </c>
    </row>
    <row r="22" spans="2:17" ht="15.75">
      <c r="B22" s="599" t="s">
        <v>992</v>
      </c>
      <c r="C22" s="600">
        <v>0</v>
      </c>
      <c r="D22" s="600">
        <v>0</v>
      </c>
      <c r="E22" s="600">
        <v>0</v>
      </c>
      <c r="F22" s="600">
        <v>0</v>
      </c>
      <c r="G22" s="600">
        <v>0</v>
      </c>
      <c r="H22" s="597">
        <v>1.4</v>
      </c>
      <c r="I22" s="598">
        <f t="shared" si="3"/>
        <v>0</v>
      </c>
      <c r="J22" s="770">
        <v>0</v>
      </c>
      <c r="K22" s="770">
        <v>0</v>
      </c>
      <c r="L22" s="770">
        <v>0</v>
      </c>
      <c r="M22" s="770">
        <v>0</v>
      </c>
      <c r="N22" s="770">
        <v>0</v>
      </c>
      <c r="O22" s="770">
        <v>0</v>
      </c>
      <c r="P22" s="770">
        <v>0</v>
      </c>
      <c r="Q22" s="560">
        <f>SUM(Q23:Q25)</f>
        <v>0</v>
      </c>
    </row>
    <row r="23" spans="2:17" ht="15.75">
      <c r="B23" s="601" t="s">
        <v>976</v>
      </c>
      <c r="C23" s="600">
        <v>0</v>
      </c>
      <c r="D23" s="600">
        <v>0</v>
      </c>
      <c r="E23" s="600">
        <v>0</v>
      </c>
      <c r="F23" s="600">
        <v>0</v>
      </c>
      <c r="G23" s="600">
        <v>0</v>
      </c>
      <c r="H23" s="597">
        <v>1.4</v>
      </c>
      <c r="I23" s="598">
        <f t="shared" si="3"/>
        <v>0</v>
      </c>
      <c r="J23" s="770">
        <v>0</v>
      </c>
      <c r="K23" s="770">
        <v>0</v>
      </c>
      <c r="L23" s="770">
        <v>0</v>
      </c>
      <c r="M23" s="770">
        <v>0</v>
      </c>
      <c r="N23" s="770">
        <v>0</v>
      </c>
      <c r="O23" s="770">
        <v>0</v>
      </c>
      <c r="P23" s="770">
        <v>0</v>
      </c>
      <c r="Q23" s="560">
        <f>SUMPRODUCT($J$5:$P$5,J23:P23)</f>
        <v>0</v>
      </c>
    </row>
    <row r="24" spans="2:17" ht="15.75">
      <c r="B24" s="601" t="s">
        <v>977</v>
      </c>
      <c r="C24" s="600">
        <v>0</v>
      </c>
      <c r="D24" s="600">
        <v>0</v>
      </c>
      <c r="E24" s="600">
        <v>0</v>
      </c>
      <c r="F24" s="600">
        <v>0</v>
      </c>
      <c r="G24" s="600">
        <v>0</v>
      </c>
      <c r="H24" s="597">
        <v>1.4</v>
      </c>
      <c r="I24" s="598">
        <f t="shared" si="3"/>
        <v>0</v>
      </c>
      <c r="J24" s="770">
        <v>0</v>
      </c>
      <c r="K24" s="770">
        <v>0</v>
      </c>
      <c r="L24" s="770">
        <v>0</v>
      </c>
      <c r="M24" s="770">
        <v>0</v>
      </c>
      <c r="N24" s="770">
        <v>0</v>
      </c>
      <c r="O24" s="770">
        <v>0</v>
      </c>
      <c r="P24" s="770">
        <v>0</v>
      </c>
      <c r="Q24" s="560">
        <f t="shared" ref="Q24:Q25" si="10">SUMPRODUCT($J$5:$P$5,J24:P24)</f>
        <v>0</v>
      </c>
    </row>
    <row r="25" spans="2:17" ht="15.75">
      <c r="B25" s="601" t="s">
        <v>978</v>
      </c>
      <c r="C25" s="600">
        <v>0</v>
      </c>
      <c r="D25" s="600">
        <v>0</v>
      </c>
      <c r="E25" s="600">
        <v>0</v>
      </c>
      <c r="F25" s="600">
        <v>0</v>
      </c>
      <c r="G25" s="600">
        <v>0</v>
      </c>
      <c r="H25" s="597">
        <v>1.4</v>
      </c>
      <c r="I25" s="598">
        <f t="shared" si="3"/>
        <v>0</v>
      </c>
      <c r="J25" s="770">
        <v>0</v>
      </c>
      <c r="K25" s="770">
        <v>0</v>
      </c>
      <c r="L25" s="770">
        <v>0</v>
      </c>
      <c r="M25" s="770">
        <v>0</v>
      </c>
      <c r="N25" s="770">
        <v>0</v>
      </c>
      <c r="O25" s="770">
        <v>0</v>
      </c>
      <c r="P25" s="770">
        <v>0</v>
      </c>
      <c r="Q25" s="560">
        <f t="shared" si="10"/>
        <v>0</v>
      </c>
    </row>
    <row r="26" spans="2:17" ht="15.75">
      <c r="B26" s="599" t="s">
        <v>993</v>
      </c>
      <c r="C26" s="600">
        <v>0</v>
      </c>
      <c r="D26" s="600">
        <v>0</v>
      </c>
      <c r="E26" s="600">
        <v>0</v>
      </c>
      <c r="F26" s="600">
        <v>0</v>
      </c>
      <c r="G26" s="600">
        <v>0</v>
      </c>
      <c r="H26" s="597">
        <v>1.4</v>
      </c>
      <c r="I26" s="598">
        <f t="shared" si="3"/>
        <v>0</v>
      </c>
      <c r="J26" s="770">
        <v>0</v>
      </c>
      <c r="K26" s="770">
        <v>0</v>
      </c>
      <c r="L26" s="770">
        <v>0</v>
      </c>
      <c r="M26" s="770">
        <v>0</v>
      </c>
      <c r="N26" s="770">
        <v>0</v>
      </c>
      <c r="O26" s="770">
        <v>0</v>
      </c>
      <c r="P26" s="770">
        <v>0</v>
      </c>
      <c r="Q26" s="560">
        <f>SUM(Q27:Q29)</f>
        <v>0</v>
      </c>
    </row>
    <row r="27" spans="2:17" ht="15.75">
      <c r="B27" s="601" t="s">
        <v>976</v>
      </c>
      <c r="C27" s="600">
        <v>0</v>
      </c>
      <c r="D27" s="600">
        <v>0</v>
      </c>
      <c r="E27" s="600">
        <v>0</v>
      </c>
      <c r="F27" s="600">
        <v>0</v>
      </c>
      <c r="G27" s="600">
        <v>0</v>
      </c>
      <c r="H27" s="597">
        <v>1.4</v>
      </c>
      <c r="I27" s="598">
        <f t="shared" si="3"/>
        <v>0</v>
      </c>
      <c r="J27" s="770">
        <v>0</v>
      </c>
      <c r="K27" s="770">
        <v>0</v>
      </c>
      <c r="L27" s="770">
        <v>0</v>
      </c>
      <c r="M27" s="770">
        <v>0</v>
      </c>
      <c r="N27" s="770">
        <v>0</v>
      </c>
      <c r="O27" s="770">
        <v>0</v>
      </c>
      <c r="P27" s="770">
        <v>0</v>
      </c>
      <c r="Q27" s="560">
        <f>SUMPRODUCT($J$5:$P$5,J27:P27)</f>
        <v>0</v>
      </c>
    </row>
    <row r="28" spans="2:17" ht="15.75">
      <c r="B28" s="601" t="s">
        <v>977</v>
      </c>
      <c r="C28" s="600">
        <v>0</v>
      </c>
      <c r="D28" s="600">
        <v>0</v>
      </c>
      <c r="E28" s="600">
        <v>0</v>
      </c>
      <c r="F28" s="600">
        <v>0</v>
      </c>
      <c r="G28" s="600">
        <v>0</v>
      </c>
      <c r="H28" s="597">
        <v>1.4</v>
      </c>
      <c r="I28" s="598">
        <f t="shared" si="3"/>
        <v>0</v>
      </c>
      <c r="J28" s="770">
        <v>0</v>
      </c>
      <c r="K28" s="770">
        <v>0</v>
      </c>
      <c r="L28" s="770">
        <v>0</v>
      </c>
      <c r="M28" s="770">
        <v>0</v>
      </c>
      <c r="N28" s="770">
        <v>0</v>
      </c>
      <c r="O28" s="770">
        <v>0</v>
      </c>
      <c r="P28" s="770">
        <v>0</v>
      </c>
      <c r="Q28" s="560">
        <f t="shared" ref="Q28:Q29" si="11">SUMPRODUCT($J$5:$P$5,J28:P28)</f>
        <v>0</v>
      </c>
    </row>
    <row r="29" spans="2:17" ht="15.75">
      <c r="B29" s="601" t="s">
        <v>978</v>
      </c>
      <c r="C29" s="600">
        <v>0</v>
      </c>
      <c r="D29" s="600">
        <v>0</v>
      </c>
      <c r="E29" s="600">
        <v>0</v>
      </c>
      <c r="F29" s="600">
        <v>0</v>
      </c>
      <c r="G29" s="600">
        <v>0</v>
      </c>
      <c r="H29" s="597">
        <v>1.4</v>
      </c>
      <c r="I29" s="598">
        <f t="shared" si="3"/>
        <v>0</v>
      </c>
      <c r="J29" s="770">
        <v>0</v>
      </c>
      <c r="K29" s="770">
        <v>0</v>
      </c>
      <c r="L29" s="770">
        <v>0</v>
      </c>
      <c r="M29" s="770">
        <v>0</v>
      </c>
      <c r="N29" s="770">
        <v>0</v>
      </c>
      <c r="O29" s="770">
        <v>0</v>
      </c>
      <c r="P29" s="770">
        <v>0</v>
      </c>
      <c r="Q29" s="560">
        <f t="shared" si="11"/>
        <v>0</v>
      </c>
    </row>
    <row r="30" spans="2:17" ht="15.75">
      <c r="B30" s="602" t="s">
        <v>994</v>
      </c>
      <c r="C30" s="600">
        <v>0</v>
      </c>
      <c r="D30" s="600">
        <v>0</v>
      </c>
      <c r="E30" s="600">
        <v>0</v>
      </c>
      <c r="F30" s="600">
        <v>0</v>
      </c>
      <c r="G30" s="600">
        <v>0</v>
      </c>
      <c r="H30" s="597">
        <v>1.4</v>
      </c>
      <c r="I30" s="598">
        <f t="shared" si="3"/>
        <v>0</v>
      </c>
      <c r="J30" s="770">
        <v>0</v>
      </c>
      <c r="K30" s="770">
        <v>0</v>
      </c>
      <c r="L30" s="770">
        <v>0</v>
      </c>
      <c r="M30" s="770">
        <v>0</v>
      </c>
      <c r="N30" s="770">
        <v>0</v>
      </c>
      <c r="O30" s="770">
        <v>0</v>
      </c>
      <c r="P30" s="770">
        <v>0</v>
      </c>
      <c r="Q30" s="560">
        <f>SUM(Q31:Q33)</f>
        <v>0</v>
      </c>
    </row>
    <row r="31" spans="2:17" ht="15.75">
      <c r="B31" s="601" t="s">
        <v>976</v>
      </c>
      <c r="C31" s="600">
        <v>0</v>
      </c>
      <c r="D31" s="600">
        <v>0</v>
      </c>
      <c r="E31" s="600">
        <v>0</v>
      </c>
      <c r="F31" s="600">
        <v>0</v>
      </c>
      <c r="G31" s="600">
        <v>0</v>
      </c>
      <c r="H31" s="597">
        <v>1.4</v>
      </c>
      <c r="I31" s="598">
        <f t="shared" si="3"/>
        <v>0</v>
      </c>
      <c r="J31" s="770">
        <v>0</v>
      </c>
      <c r="K31" s="770">
        <v>0</v>
      </c>
      <c r="L31" s="770">
        <v>0</v>
      </c>
      <c r="M31" s="770">
        <v>0</v>
      </c>
      <c r="N31" s="770">
        <v>0</v>
      </c>
      <c r="O31" s="770">
        <v>0</v>
      </c>
      <c r="P31" s="770">
        <v>0</v>
      </c>
      <c r="Q31" s="560">
        <f>SUMPRODUCT($J$5:$P$5,J31:P31)</f>
        <v>0</v>
      </c>
    </row>
    <row r="32" spans="2:17" ht="15.75">
      <c r="B32" s="601" t="s">
        <v>977</v>
      </c>
      <c r="C32" s="600">
        <v>0</v>
      </c>
      <c r="D32" s="600">
        <v>0</v>
      </c>
      <c r="E32" s="600">
        <v>0</v>
      </c>
      <c r="F32" s="600">
        <v>0</v>
      </c>
      <c r="G32" s="600">
        <v>0</v>
      </c>
      <c r="H32" s="597">
        <v>1.4</v>
      </c>
      <c r="I32" s="598">
        <f t="shared" si="3"/>
        <v>0</v>
      </c>
      <c r="J32" s="770">
        <v>0</v>
      </c>
      <c r="K32" s="770">
        <v>0</v>
      </c>
      <c r="L32" s="770">
        <v>0</v>
      </c>
      <c r="M32" s="770">
        <v>0</v>
      </c>
      <c r="N32" s="770">
        <v>0</v>
      </c>
      <c r="O32" s="770">
        <v>0</v>
      </c>
      <c r="P32" s="770">
        <v>0</v>
      </c>
      <c r="Q32" s="560">
        <f t="shared" ref="Q32:Q33" si="12">SUMPRODUCT($J$5:$P$5,J32:P32)</f>
        <v>0</v>
      </c>
    </row>
    <row r="33" spans="2:17" ht="15.75">
      <c r="B33" s="601" t="s">
        <v>978</v>
      </c>
      <c r="C33" s="600">
        <v>0</v>
      </c>
      <c r="D33" s="600">
        <v>0</v>
      </c>
      <c r="E33" s="600">
        <v>0</v>
      </c>
      <c r="F33" s="600">
        <v>0</v>
      </c>
      <c r="G33" s="600">
        <v>0</v>
      </c>
      <c r="H33" s="597">
        <v>1.4</v>
      </c>
      <c r="I33" s="598">
        <f t="shared" si="3"/>
        <v>0</v>
      </c>
      <c r="J33" s="770">
        <v>0</v>
      </c>
      <c r="K33" s="770">
        <v>0</v>
      </c>
      <c r="L33" s="770">
        <v>0</v>
      </c>
      <c r="M33" s="770">
        <v>0</v>
      </c>
      <c r="N33" s="770">
        <v>0</v>
      </c>
      <c r="O33" s="770">
        <v>0</v>
      </c>
      <c r="P33" s="770">
        <v>0</v>
      </c>
      <c r="Q33" s="560">
        <f t="shared" si="12"/>
        <v>0</v>
      </c>
    </row>
    <row r="34" spans="2:17" ht="15.75">
      <c r="B34" s="603" t="s">
        <v>66</v>
      </c>
      <c r="C34" s="604">
        <f>C6</f>
        <v>9396804.9000000004</v>
      </c>
      <c r="D34" s="604">
        <f t="shared" ref="D34:G34" si="13">D6</f>
        <v>0</v>
      </c>
      <c r="E34" s="604">
        <f t="shared" si="13"/>
        <v>0</v>
      </c>
      <c r="F34" s="604">
        <f t="shared" si="13"/>
        <v>0</v>
      </c>
      <c r="G34" s="604">
        <f t="shared" si="13"/>
        <v>25708.074620673648</v>
      </c>
      <c r="H34" s="597">
        <v>1.4</v>
      </c>
      <c r="I34" s="598">
        <f>(F34+G34)*H34</f>
        <v>35991.304468943104</v>
      </c>
      <c r="J34" s="604">
        <f t="shared" ref="J34:Q34" si="14">J6</f>
        <v>0</v>
      </c>
      <c r="K34" s="604">
        <f t="shared" si="14"/>
        <v>0</v>
      </c>
      <c r="L34" s="604">
        <f t="shared" si="14"/>
        <v>0</v>
      </c>
      <c r="M34" s="604">
        <f t="shared" si="14"/>
        <v>35991.304468943104</v>
      </c>
      <c r="N34" s="604">
        <f t="shared" si="14"/>
        <v>0</v>
      </c>
      <c r="O34" s="604">
        <f t="shared" si="14"/>
        <v>0</v>
      </c>
      <c r="P34" s="604">
        <f t="shared" si="14"/>
        <v>0</v>
      </c>
      <c r="Q34" s="604">
        <f t="shared" si="14"/>
        <v>17995.652234471552</v>
      </c>
    </row>
    <row r="38" spans="2:17">
      <c r="C38" s="771"/>
      <c r="D38" s="771"/>
      <c r="E38" s="771"/>
      <c r="F38" s="771"/>
      <c r="G38" s="771"/>
      <c r="H38" s="771"/>
      <c r="I38" s="771"/>
      <c r="J38" s="771"/>
      <c r="K38" s="771"/>
      <c r="L38" s="771"/>
      <c r="M38" s="771"/>
      <c r="N38" s="771"/>
      <c r="O38" s="771"/>
      <c r="P38" s="771"/>
      <c r="Q38" s="771"/>
    </row>
    <row r="40" spans="2:17">
      <c r="C40" s="771"/>
      <c r="D40" s="771"/>
      <c r="E40" s="771"/>
      <c r="F40" s="771"/>
      <c r="G40" s="771"/>
      <c r="H40" s="771"/>
      <c r="I40" s="771"/>
      <c r="J40" s="771"/>
      <c r="K40" s="771"/>
      <c r="L40" s="771"/>
      <c r="M40" s="771"/>
      <c r="N40" s="771"/>
      <c r="O40" s="771"/>
      <c r="P40" s="771"/>
      <c r="Q40" s="771"/>
    </row>
    <row r="41" spans="2:17">
      <c r="C41" s="771"/>
      <c r="D41" s="771"/>
      <c r="E41" s="771"/>
      <c r="F41" s="771"/>
      <c r="G41" s="771"/>
      <c r="H41" s="771"/>
      <c r="I41" s="771"/>
      <c r="J41" s="771"/>
      <c r="K41" s="771"/>
      <c r="L41" s="771"/>
      <c r="M41" s="771"/>
      <c r="N41" s="771"/>
      <c r="O41" s="771"/>
      <c r="P41" s="771"/>
      <c r="Q41" s="771"/>
    </row>
    <row r="42" spans="2:17">
      <c r="C42" s="771"/>
      <c r="D42" s="771"/>
      <c r="E42" s="771"/>
      <c r="F42" s="771"/>
      <c r="G42" s="771"/>
      <c r="H42" s="771"/>
      <c r="I42" s="771"/>
      <c r="J42" s="771"/>
      <c r="K42" s="771"/>
      <c r="L42" s="771"/>
      <c r="M42" s="771"/>
      <c r="N42" s="771"/>
      <c r="O42" s="771"/>
      <c r="P42" s="771"/>
      <c r="Q42" s="771"/>
    </row>
    <row r="43" spans="2:17">
      <c r="C43" s="771"/>
      <c r="D43" s="771"/>
      <c r="E43" s="771"/>
      <c r="F43" s="771"/>
      <c r="G43" s="771"/>
      <c r="H43" s="771"/>
      <c r="I43" s="771"/>
      <c r="J43" s="771"/>
      <c r="K43" s="771"/>
      <c r="L43" s="771"/>
      <c r="M43" s="771"/>
      <c r="N43" s="771"/>
      <c r="O43" s="771"/>
      <c r="P43" s="771"/>
      <c r="Q43" s="771"/>
    </row>
    <row r="44" spans="2:17">
      <c r="C44" s="771"/>
      <c r="D44" s="771"/>
      <c r="E44" s="771"/>
      <c r="F44" s="771"/>
      <c r="G44" s="771"/>
      <c r="H44" s="771"/>
      <c r="I44" s="771"/>
      <c r="J44" s="771"/>
      <c r="K44" s="771"/>
      <c r="L44" s="771"/>
      <c r="M44" s="771"/>
      <c r="N44" s="771"/>
      <c r="O44" s="771"/>
      <c r="P44" s="771"/>
      <c r="Q44" s="771"/>
    </row>
    <row r="45" spans="2:17">
      <c r="C45" s="771"/>
      <c r="D45" s="771"/>
      <c r="E45" s="771"/>
      <c r="F45" s="771"/>
      <c r="G45" s="771"/>
      <c r="H45" s="771"/>
      <c r="I45" s="771"/>
      <c r="J45" s="771"/>
      <c r="K45" s="771"/>
      <c r="L45" s="771"/>
      <c r="M45" s="771"/>
      <c r="N45" s="771"/>
      <c r="O45" s="771"/>
      <c r="P45" s="771"/>
      <c r="Q45" s="771"/>
    </row>
    <row r="46" spans="2:17">
      <c r="C46" s="771"/>
      <c r="D46" s="771"/>
      <c r="E46" s="771"/>
      <c r="F46" s="771"/>
      <c r="G46" s="771"/>
      <c r="H46" s="771"/>
      <c r="I46" s="771"/>
      <c r="J46" s="771"/>
      <c r="K46" s="771"/>
      <c r="L46" s="771"/>
      <c r="M46" s="771"/>
      <c r="N46" s="771"/>
      <c r="O46" s="771"/>
      <c r="P46" s="771"/>
      <c r="Q46" s="771"/>
    </row>
    <row r="47" spans="2:17">
      <c r="C47" s="771"/>
      <c r="D47" s="771"/>
      <c r="E47" s="771"/>
      <c r="F47" s="771"/>
      <c r="G47" s="771"/>
      <c r="H47" s="771"/>
      <c r="I47" s="771"/>
      <c r="J47" s="771"/>
      <c r="K47" s="771"/>
      <c r="L47" s="771"/>
      <c r="M47" s="771"/>
      <c r="N47" s="771"/>
      <c r="O47" s="771"/>
      <c r="P47" s="771"/>
      <c r="Q47" s="771"/>
    </row>
    <row r="48" spans="2:17">
      <c r="C48" s="771"/>
      <c r="D48" s="771"/>
      <c r="E48" s="771"/>
      <c r="F48" s="771"/>
      <c r="G48" s="771"/>
      <c r="H48" s="771"/>
      <c r="I48" s="771"/>
      <c r="J48" s="771"/>
      <c r="K48" s="771"/>
      <c r="L48" s="771"/>
      <c r="M48" s="771"/>
      <c r="N48" s="771"/>
      <c r="O48" s="771"/>
      <c r="P48" s="771"/>
      <c r="Q48" s="771"/>
    </row>
    <row r="49" spans="3:17">
      <c r="C49" s="771"/>
      <c r="D49" s="771"/>
      <c r="E49" s="771"/>
      <c r="F49" s="771"/>
      <c r="G49" s="771"/>
      <c r="H49" s="771"/>
      <c r="I49" s="771"/>
      <c r="J49" s="771"/>
      <c r="K49" s="771"/>
      <c r="L49" s="771"/>
      <c r="M49" s="771"/>
      <c r="N49" s="771"/>
      <c r="O49" s="771"/>
      <c r="P49" s="771"/>
      <c r="Q49" s="771"/>
    </row>
    <row r="50" spans="3:17">
      <c r="C50" s="771"/>
      <c r="D50" s="771"/>
      <c r="E50" s="771"/>
      <c r="F50" s="771"/>
      <c r="G50" s="771"/>
      <c r="H50" s="771"/>
      <c r="I50" s="771"/>
      <c r="J50" s="771"/>
      <c r="K50" s="771"/>
      <c r="L50" s="771"/>
      <c r="M50" s="771"/>
      <c r="N50" s="771"/>
      <c r="O50" s="771"/>
      <c r="P50" s="771"/>
      <c r="Q50" s="771"/>
    </row>
    <row r="51" spans="3:17">
      <c r="C51" s="771"/>
      <c r="D51" s="771"/>
      <c r="E51" s="771"/>
      <c r="F51" s="771"/>
      <c r="G51" s="771"/>
      <c r="H51" s="771"/>
      <c r="I51" s="771"/>
      <c r="J51" s="771"/>
      <c r="K51" s="771"/>
      <c r="L51" s="771"/>
      <c r="M51" s="771"/>
      <c r="N51" s="771"/>
      <c r="O51" s="771"/>
      <c r="P51" s="771"/>
      <c r="Q51" s="771"/>
    </row>
    <row r="52" spans="3:17">
      <c r="C52" s="771"/>
      <c r="D52" s="771"/>
      <c r="E52" s="771"/>
      <c r="F52" s="771"/>
      <c r="G52" s="771"/>
      <c r="H52" s="771"/>
      <c r="I52" s="771"/>
      <c r="J52" s="771"/>
      <c r="K52" s="771"/>
      <c r="L52" s="771"/>
      <c r="M52" s="771"/>
      <c r="N52" s="771"/>
      <c r="O52" s="771"/>
      <c r="P52" s="771"/>
      <c r="Q52" s="771"/>
    </row>
    <row r="53" spans="3:17">
      <c r="C53" s="771"/>
      <c r="D53" s="771"/>
      <c r="E53" s="771"/>
      <c r="F53" s="771"/>
      <c r="G53" s="771"/>
      <c r="H53" s="771"/>
      <c r="I53" s="771"/>
      <c r="J53" s="771"/>
      <c r="K53" s="771"/>
      <c r="L53" s="771"/>
      <c r="M53" s="771"/>
      <c r="N53" s="771"/>
      <c r="O53" s="771"/>
      <c r="P53" s="771"/>
      <c r="Q53" s="771"/>
    </row>
    <row r="54" spans="3:17">
      <c r="C54" s="771"/>
      <c r="D54" s="771"/>
      <c r="E54" s="771"/>
      <c r="F54" s="771"/>
      <c r="G54" s="771"/>
      <c r="H54" s="771"/>
      <c r="I54" s="771"/>
      <c r="J54" s="771"/>
      <c r="K54" s="771"/>
      <c r="L54" s="771"/>
      <c r="M54" s="771"/>
      <c r="N54" s="771"/>
      <c r="O54" s="771"/>
      <c r="P54" s="771"/>
      <c r="Q54" s="771"/>
    </row>
    <row r="55" spans="3:17">
      <c r="C55" s="771"/>
      <c r="D55" s="771"/>
      <c r="E55" s="771"/>
      <c r="F55" s="771"/>
      <c r="G55" s="771"/>
      <c r="H55" s="771"/>
      <c r="I55" s="771"/>
      <c r="J55" s="771"/>
      <c r="K55" s="771"/>
      <c r="L55" s="771"/>
      <c r="M55" s="771"/>
      <c r="N55" s="771"/>
      <c r="O55" s="771"/>
      <c r="P55" s="771"/>
      <c r="Q55" s="771"/>
    </row>
    <row r="56" spans="3:17">
      <c r="C56" s="771"/>
      <c r="D56" s="771"/>
      <c r="E56" s="771"/>
      <c r="F56" s="771"/>
      <c r="G56" s="771"/>
      <c r="H56" s="771"/>
      <c r="I56" s="771"/>
      <c r="J56" s="771"/>
      <c r="K56" s="771"/>
      <c r="L56" s="771"/>
      <c r="M56" s="771"/>
      <c r="N56" s="771"/>
      <c r="O56" s="771"/>
      <c r="P56" s="771"/>
      <c r="Q56" s="771"/>
    </row>
    <row r="57" spans="3:17">
      <c r="C57" s="771"/>
      <c r="D57" s="771"/>
      <c r="E57" s="771"/>
      <c r="F57" s="771"/>
      <c r="G57" s="771"/>
      <c r="H57" s="771"/>
      <c r="I57" s="771"/>
      <c r="J57" s="771"/>
      <c r="K57" s="771"/>
      <c r="L57" s="771"/>
      <c r="M57" s="771"/>
      <c r="N57" s="771"/>
      <c r="O57" s="771"/>
      <c r="P57" s="771"/>
      <c r="Q57" s="771"/>
    </row>
    <row r="58" spans="3:17">
      <c r="C58" s="771"/>
      <c r="D58" s="771"/>
      <c r="E58" s="771"/>
      <c r="F58" s="771"/>
      <c r="G58" s="771"/>
      <c r="H58" s="771"/>
      <c r="I58" s="771"/>
      <c r="J58" s="771"/>
      <c r="K58" s="771"/>
      <c r="L58" s="771"/>
      <c r="M58" s="771"/>
      <c r="N58" s="771"/>
      <c r="O58" s="771"/>
      <c r="P58" s="771"/>
      <c r="Q58" s="771"/>
    </row>
    <row r="59" spans="3:17">
      <c r="C59" s="771"/>
      <c r="D59" s="771"/>
      <c r="E59" s="771"/>
      <c r="F59" s="771"/>
      <c r="G59" s="771"/>
      <c r="H59" s="771"/>
      <c r="I59" s="771"/>
      <c r="J59" s="771"/>
      <c r="K59" s="771"/>
      <c r="L59" s="771"/>
      <c r="M59" s="771"/>
      <c r="N59" s="771"/>
      <c r="O59" s="771"/>
      <c r="P59" s="771"/>
      <c r="Q59" s="771"/>
    </row>
    <row r="60" spans="3:17">
      <c r="C60" s="771"/>
      <c r="D60" s="771"/>
      <c r="E60" s="771"/>
      <c r="F60" s="771"/>
      <c r="G60" s="771"/>
      <c r="H60" s="771"/>
      <c r="I60" s="771"/>
      <c r="J60" s="771"/>
      <c r="K60" s="771"/>
      <c r="L60" s="771"/>
      <c r="M60" s="771"/>
      <c r="N60" s="771"/>
      <c r="O60" s="771"/>
      <c r="P60" s="771"/>
      <c r="Q60" s="771"/>
    </row>
    <row r="61" spans="3:17">
      <c r="C61" s="771"/>
      <c r="D61" s="771"/>
      <c r="E61" s="771"/>
      <c r="F61" s="771"/>
      <c r="G61" s="771"/>
      <c r="H61" s="771"/>
      <c r="I61" s="771"/>
      <c r="J61" s="771"/>
      <c r="K61" s="771"/>
      <c r="L61" s="771"/>
      <c r="M61" s="771"/>
      <c r="N61" s="771"/>
      <c r="O61" s="771"/>
      <c r="P61" s="771"/>
      <c r="Q61" s="771"/>
    </row>
    <row r="62" spans="3:17">
      <c r="C62" s="771"/>
      <c r="D62" s="771"/>
      <c r="E62" s="771"/>
      <c r="F62" s="771"/>
      <c r="G62" s="771"/>
      <c r="H62" s="771"/>
      <c r="I62" s="771"/>
      <c r="J62" s="771"/>
      <c r="K62" s="771"/>
      <c r="L62" s="771"/>
      <c r="M62" s="771"/>
      <c r="N62" s="771"/>
      <c r="O62" s="771"/>
      <c r="P62" s="771"/>
      <c r="Q62" s="771"/>
    </row>
    <row r="63" spans="3:17">
      <c r="C63" s="771"/>
      <c r="D63" s="771"/>
      <c r="E63" s="771"/>
      <c r="F63" s="771"/>
      <c r="G63" s="771"/>
      <c r="H63" s="771"/>
      <c r="I63" s="771"/>
      <c r="J63" s="771"/>
      <c r="K63" s="771"/>
      <c r="L63" s="771"/>
      <c r="M63" s="771"/>
      <c r="N63" s="771"/>
      <c r="O63" s="771"/>
      <c r="P63" s="771"/>
      <c r="Q63" s="771"/>
    </row>
    <row r="64" spans="3:17">
      <c r="C64" s="771"/>
      <c r="D64" s="771"/>
      <c r="E64" s="771"/>
      <c r="F64" s="771"/>
      <c r="G64" s="771"/>
      <c r="H64" s="771"/>
      <c r="I64" s="771"/>
      <c r="J64" s="771"/>
      <c r="K64" s="771"/>
      <c r="L64" s="771"/>
      <c r="M64" s="771"/>
      <c r="N64" s="771"/>
      <c r="O64" s="771"/>
      <c r="P64" s="771"/>
      <c r="Q64" s="771"/>
    </row>
    <row r="65" spans="3:17">
      <c r="C65" s="771"/>
      <c r="D65" s="771"/>
      <c r="E65" s="771"/>
      <c r="F65" s="771"/>
      <c r="G65" s="771"/>
      <c r="H65" s="771"/>
      <c r="I65" s="771"/>
      <c r="J65" s="771"/>
      <c r="K65" s="771"/>
      <c r="L65" s="771"/>
      <c r="M65" s="771"/>
      <c r="N65" s="771"/>
      <c r="O65" s="771"/>
      <c r="P65" s="771"/>
      <c r="Q65" s="771"/>
    </row>
    <row r="66" spans="3:17">
      <c r="C66" s="771"/>
      <c r="D66" s="771"/>
      <c r="E66" s="771"/>
      <c r="F66" s="771"/>
      <c r="G66" s="771"/>
      <c r="H66" s="771"/>
      <c r="I66" s="771"/>
      <c r="J66" s="771"/>
      <c r="K66" s="771"/>
      <c r="L66" s="771"/>
      <c r="M66" s="771"/>
      <c r="N66" s="771"/>
      <c r="O66" s="771"/>
      <c r="P66" s="771"/>
      <c r="Q66" s="771"/>
    </row>
    <row r="67" spans="3:17">
      <c r="C67" s="771"/>
      <c r="D67" s="771"/>
      <c r="E67" s="771"/>
      <c r="F67" s="771"/>
      <c r="G67" s="771"/>
      <c r="H67" s="771"/>
      <c r="I67" s="771"/>
      <c r="J67" s="771"/>
      <c r="K67" s="771"/>
      <c r="L67" s="771"/>
      <c r="M67" s="771"/>
      <c r="N67" s="771"/>
      <c r="O67" s="771"/>
      <c r="P67" s="771"/>
      <c r="Q67" s="771"/>
    </row>
    <row r="68" spans="3:17">
      <c r="C68" s="771"/>
      <c r="D68" s="771"/>
      <c r="E68" s="771"/>
      <c r="F68" s="771"/>
      <c r="G68" s="771"/>
      <c r="H68" s="771"/>
      <c r="I68" s="771"/>
      <c r="J68" s="771"/>
      <c r="K68" s="771"/>
      <c r="L68" s="771"/>
      <c r="M68" s="771"/>
      <c r="N68" s="771"/>
      <c r="O68" s="771"/>
      <c r="P68" s="771"/>
      <c r="Q68" s="771"/>
    </row>
    <row r="69" spans="3:17">
      <c r="C69" s="771"/>
      <c r="D69" s="771"/>
      <c r="E69" s="771"/>
      <c r="F69" s="771"/>
      <c r="G69" s="771"/>
      <c r="H69" s="771"/>
      <c r="I69" s="771"/>
      <c r="J69" s="771"/>
      <c r="K69" s="771"/>
      <c r="L69" s="771"/>
      <c r="M69" s="771"/>
      <c r="N69" s="771"/>
      <c r="O69" s="771"/>
      <c r="P69" s="771"/>
      <c r="Q69" s="771"/>
    </row>
  </sheetData>
  <conditionalFormatting sqref="I7:I34">
    <cfRule type="expression" dxfId="26" priority="1">
      <formula>(C7*#REF!)&lt;&gt;SUM(#REF!)</formula>
    </cfRule>
  </conditionalFormatting>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F39"/>
  <sheetViews>
    <sheetView zoomScale="80" zoomScaleNormal="80" workbookViewId="0">
      <selection activeCell="H16" sqref="H16"/>
    </sheetView>
  </sheetViews>
  <sheetFormatPr defaultRowHeight="15"/>
  <cols>
    <col min="1" max="1" width="11.42578125" customWidth="1"/>
    <col min="2" max="2" width="76.85546875" style="4" customWidth="1"/>
    <col min="3" max="3" width="22.85546875" customWidth="1"/>
    <col min="5" max="5" width="22.7109375" customWidth="1"/>
  </cols>
  <sheetData>
    <row r="1" spans="1:6">
      <c r="A1" s="178" t="s">
        <v>97</v>
      </c>
      <c r="B1" t="str">
        <f>Info!C2</f>
        <v>სს "ხალიკ ბანკი საქართველო"</v>
      </c>
    </row>
    <row r="2" spans="1:6">
      <c r="A2" s="178" t="s">
        <v>98</v>
      </c>
      <c r="B2" s="779">
        <f>'1. key ratios'!B2</f>
        <v>45838</v>
      </c>
    </row>
    <row r="3" spans="1:6">
      <c r="A3" s="178"/>
      <c r="B3"/>
    </row>
    <row r="4" spans="1:6">
      <c r="A4" s="178" t="s">
        <v>406</v>
      </c>
      <c r="B4" t="s">
        <v>375</v>
      </c>
    </row>
    <row r="5" spans="1:6">
      <c r="A5" s="564"/>
      <c r="B5" s="564" t="s">
        <v>376</v>
      </c>
      <c r="C5" s="565"/>
    </row>
    <row r="6" spans="1:6">
      <c r="A6" s="566">
        <v>1</v>
      </c>
      <c r="B6" s="567" t="s">
        <v>376</v>
      </c>
      <c r="C6" s="568">
        <v>1112983687.1999991</v>
      </c>
      <c r="F6" s="617"/>
    </row>
    <row r="7" spans="1:6">
      <c r="A7" s="566">
        <v>2</v>
      </c>
      <c r="B7" s="567" t="s">
        <v>377</v>
      </c>
      <c r="C7" s="568">
        <v>-7968248.6699999981</v>
      </c>
      <c r="F7" s="617"/>
    </row>
    <row r="8" spans="1:6">
      <c r="A8" s="569">
        <v>3</v>
      </c>
      <c r="B8" s="570" t="s">
        <v>378</v>
      </c>
      <c r="C8" s="571">
        <f>C6+C7</f>
        <v>1105015438.529999</v>
      </c>
      <c r="F8" s="617"/>
    </row>
    <row r="9" spans="1:6">
      <c r="A9" s="572"/>
      <c r="B9" s="572" t="s">
        <v>379</v>
      </c>
      <c r="C9" s="573"/>
      <c r="F9" s="617"/>
    </row>
    <row r="10" spans="1:6">
      <c r="A10" s="574">
        <v>4</v>
      </c>
      <c r="B10" s="575" t="s">
        <v>380</v>
      </c>
      <c r="C10" s="568">
        <f>'15. CCR'!F34</f>
        <v>0</v>
      </c>
      <c r="F10" s="617"/>
    </row>
    <row r="11" spans="1:6">
      <c r="A11" s="574">
        <v>5</v>
      </c>
      <c r="B11" s="576" t="s">
        <v>381</v>
      </c>
      <c r="C11" s="568">
        <f>'15. CCR'!G34</f>
        <v>25708.074620673648</v>
      </c>
      <c r="F11" s="617"/>
    </row>
    <row r="12" spans="1:6">
      <c r="A12" s="574">
        <v>6</v>
      </c>
      <c r="B12" s="577" t="s">
        <v>979</v>
      </c>
      <c r="C12" s="571">
        <f>'15. CCR'!I34</f>
        <v>35991.304468943104</v>
      </c>
      <c r="F12" s="617"/>
    </row>
    <row r="13" spans="1:6">
      <c r="A13" s="578">
        <v>7</v>
      </c>
      <c r="B13" s="579" t="s">
        <v>382</v>
      </c>
      <c r="C13" s="568">
        <f>'15. CCR'!E34</f>
        <v>0</v>
      </c>
      <c r="F13" s="617"/>
    </row>
    <row r="14" spans="1:6">
      <c r="A14" s="580">
        <v>8</v>
      </c>
      <c r="B14" s="581" t="s">
        <v>383</v>
      </c>
      <c r="C14" s="571">
        <f>C12</f>
        <v>35991.304468943104</v>
      </c>
      <c r="F14" s="617"/>
    </row>
    <row r="15" spans="1:6">
      <c r="A15" s="572"/>
      <c r="B15" s="572" t="s">
        <v>384</v>
      </c>
      <c r="C15" s="582"/>
      <c r="F15" s="617"/>
    </row>
    <row r="16" spans="1:6" ht="33.75" customHeight="1">
      <c r="A16" s="578">
        <v>9</v>
      </c>
      <c r="B16" s="583" t="s">
        <v>385</v>
      </c>
      <c r="C16" s="568">
        <v>0</v>
      </c>
      <c r="F16" s="617"/>
    </row>
    <row r="17" spans="1:6">
      <c r="A17" s="574">
        <v>10</v>
      </c>
      <c r="B17" s="567" t="s">
        <v>386</v>
      </c>
      <c r="C17" s="568">
        <v>0</v>
      </c>
      <c r="F17" s="617"/>
    </row>
    <row r="18" spans="1:6">
      <c r="A18" s="574">
        <v>11</v>
      </c>
      <c r="B18" s="567" t="s">
        <v>387</v>
      </c>
      <c r="C18" s="568">
        <v>0</v>
      </c>
      <c r="F18" s="617"/>
    </row>
    <row r="19" spans="1:6" ht="24">
      <c r="A19" s="578">
        <v>12</v>
      </c>
      <c r="B19" s="583" t="s">
        <v>388</v>
      </c>
      <c r="C19" s="568">
        <v>0</v>
      </c>
      <c r="F19" s="617"/>
    </row>
    <row r="20" spans="1:6">
      <c r="A20" s="578">
        <v>13</v>
      </c>
      <c r="B20" s="583" t="s">
        <v>389</v>
      </c>
      <c r="C20" s="568">
        <v>0</v>
      </c>
      <c r="F20" s="617"/>
    </row>
    <row r="21" spans="1:6">
      <c r="A21" s="578">
        <v>14</v>
      </c>
      <c r="B21" s="567" t="s">
        <v>390</v>
      </c>
      <c r="C21" s="568">
        <v>0</v>
      </c>
      <c r="F21" s="617"/>
    </row>
    <row r="22" spans="1:6">
      <c r="A22" s="580">
        <v>15</v>
      </c>
      <c r="B22" s="581" t="s">
        <v>391</v>
      </c>
      <c r="C22" s="571">
        <f>SUM(C16:C21)</f>
        <v>0</v>
      </c>
      <c r="F22" s="617"/>
    </row>
    <row r="23" spans="1:6">
      <c r="A23" s="572"/>
      <c r="B23" s="572" t="s">
        <v>392</v>
      </c>
      <c r="C23" s="573"/>
      <c r="F23" s="617"/>
    </row>
    <row r="24" spans="1:6">
      <c r="A24" s="574">
        <v>16</v>
      </c>
      <c r="B24" s="567" t="s">
        <v>393</v>
      </c>
      <c r="C24" s="568">
        <v>79464813.030780584</v>
      </c>
      <c r="F24" s="617"/>
    </row>
    <row r="25" spans="1:6">
      <c r="A25" s="574">
        <v>17</v>
      </c>
      <c r="B25" s="567" t="s">
        <v>394</v>
      </c>
      <c r="C25" s="568">
        <v>-55679790.544248</v>
      </c>
      <c r="F25" s="617"/>
    </row>
    <row r="26" spans="1:6">
      <c r="A26" s="580">
        <v>18</v>
      </c>
      <c r="B26" s="581" t="s">
        <v>395</v>
      </c>
      <c r="C26" s="571">
        <f>C24+C25</f>
        <v>23785022.486532584</v>
      </c>
      <c r="F26" s="617"/>
    </row>
    <row r="27" spans="1:6">
      <c r="A27" s="572"/>
      <c r="B27" s="572" t="s">
        <v>396</v>
      </c>
      <c r="C27" s="582"/>
      <c r="F27" s="617"/>
    </row>
    <row r="28" spans="1:6">
      <c r="A28" s="574">
        <v>19</v>
      </c>
      <c r="B28" s="567" t="s">
        <v>397</v>
      </c>
      <c r="C28" s="568">
        <v>0</v>
      </c>
      <c r="F28" s="617"/>
    </row>
    <row r="29" spans="1:6">
      <c r="A29" s="574">
        <v>20</v>
      </c>
      <c r="B29" s="567" t="s">
        <v>398</v>
      </c>
      <c r="C29" s="568">
        <v>0</v>
      </c>
      <c r="F29" s="617"/>
    </row>
    <row r="30" spans="1:6">
      <c r="A30" s="572"/>
      <c r="B30" s="572" t="s">
        <v>399</v>
      </c>
      <c r="C30" s="573"/>
      <c r="F30" s="617"/>
    </row>
    <row r="31" spans="1:6">
      <c r="A31" s="580">
        <v>21</v>
      </c>
      <c r="B31" s="581" t="s">
        <v>75</v>
      </c>
      <c r="C31" s="571">
        <v>251340915.44000003</v>
      </c>
      <c r="F31" s="617"/>
    </row>
    <row r="32" spans="1:6">
      <c r="A32" s="580">
        <v>22</v>
      </c>
      <c r="B32" s="581" t="s">
        <v>400</v>
      </c>
      <c r="C32" s="571">
        <f>C8+C14+C22+C26</f>
        <v>1128836452.3210006</v>
      </c>
      <c r="F32" s="617"/>
    </row>
    <row r="33" spans="1:6">
      <c r="A33" s="584"/>
      <c r="B33" s="584" t="s">
        <v>375</v>
      </c>
      <c r="C33" s="573"/>
      <c r="F33" s="617"/>
    </row>
    <row r="34" spans="1:6">
      <c r="A34" s="580">
        <v>23</v>
      </c>
      <c r="B34" s="581" t="s">
        <v>375</v>
      </c>
      <c r="C34" s="730">
        <f>IFERROR(C31/C32,0)</f>
        <v>0.22265485396331594</v>
      </c>
      <c r="F34" s="617"/>
    </row>
    <row r="35" spans="1:6">
      <c r="A35" s="584"/>
      <c r="B35" s="584" t="s">
        <v>401</v>
      </c>
      <c r="C35" s="573"/>
      <c r="F35" s="617"/>
    </row>
    <row r="36" spans="1:6">
      <c r="A36" s="578" t="s">
        <v>402</v>
      </c>
      <c r="B36" s="583" t="s">
        <v>403</v>
      </c>
      <c r="C36" s="585">
        <v>0</v>
      </c>
      <c r="F36" s="617"/>
    </row>
    <row r="37" spans="1:6">
      <c r="A37" s="586" t="s">
        <v>404</v>
      </c>
      <c r="B37" s="587" t="s">
        <v>405</v>
      </c>
      <c r="C37" s="585">
        <v>0</v>
      </c>
      <c r="F37" s="617"/>
    </row>
    <row r="39" spans="1:6">
      <c r="B39" s="236"/>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F9"/>
  <sheetViews>
    <sheetView zoomScale="80" zoomScaleNormal="80" workbookViewId="0">
      <selection activeCell="C5" sqref="C5"/>
    </sheetView>
  </sheetViews>
  <sheetFormatPr defaultRowHeight="15"/>
  <cols>
    <col min="1" max="1" width="11.42578125" customWidth="1"/>
    <col min="2" max="2" width="76.85546875" style="4" customWidth="1"/>
    <col min="3" max="6" width="24.42578125" customWidth="1"/>
  </cols>
  <sheetData>
    <row r="1" spans="1:6">
      <c r="A1" s="15" t="s">
        <v>97</v>
      </c>
      <c r="B1" s="781" t="str">
        <f>'1. key ratios'!B1</f>
        <v>სს "ხალიკ ბანკი საქართველო"</v>
      </c>
    </row>
    <row r="2" spans="1:6">
      <c r="A2" s="178" t="s">
        <v>98</v>
      </c>
      <c r="B2" s="782">
        <f>'1. key ratios'!B2</f>
        <v>45838</v>
      </c>
    </row>
    <row r="3" spans="1:6">
      <c r="A3" s="178"/>
      <c r="B3"/>
    </row>
    <row r="4" spans="1:6">
      <c r="A4" s="563" t="s">
        <v>971</v>
      </c>
    </row>
    <row r="5" spans="1:6" ht="105">
      <c r="B5" s="557"/>
      <c r="C5" s="558" t="s">
        <v>972</v>
      </c>
      <c r="D5" s="558" t="s">
        <v>973</v>
      </c>
      <c r="E5" s="558" t="s">
        <v>974</v>
      </c>
      <c r="F5" s="558" t="s">
        <v>975</v>
      </c>
    </row>
    <row r="6" spans="1:6">
      <c r="B6" s="559" t="s">
        <v>970</v>
      </c>
      <c r="C6" s="560">
        <f>IF(C7&gt;0,C7,IF(C8&gt;0,C8,IF(C9&gt;0,C9,0)))</f>
        <v>0</v>
      </c>
      <c r="D6" s="560">
        <f>IF(D7&gt;0,D7,IF(D8&gt;0,D8,IF(D9&gt;0,D9,0)))</f>
        <v>0</v>
      </c>
      <c r="E6" s="560">
        <f>IF(E7&gt;0,E7,IF(E8&gt;0,E8,IF(E9&gt;0,E9,0)))</f>
        <v>0</v>
      </c>
      <c r="F6" s="560">
        <f>IF(F7&gt;0,F7,IF(F8&gt;0,F8,IF(F9&gt;0,F9,0)))</f>
        <v>0</v>
      </c>
    </row>
    <row r="7" spans="1:6">
      <c r="B7" s="561" t="s">
        <v>976</v>
      </c>
      <c r="C7" s="562">
        <v>0</v>
      </c>
      <c r="D7" s="562">
        <v>0</v>
      </c>
      <c r="E7" s="562">
        <v>0</v>
      </c>
      <c r="F7" s="562">
        <v>0</v>
      </c>
    </row>
    <row r="8" spans="1:6">
      <c r="B8" s="561" t="s">
        <v>977</v>
      </c>
      <c r="C8" s="562">
        <v>0</v>
      </c>
      <c r="D8" s="562">
        <v>0</v>
      </c>
      <c r="E8" s="562">
        <v>0</v>
      </c>
      <c r="F8" s="562">
        <v>0</v>
      </c>
    </row>
    <row r="9" spans="1:6">
      <c r="B9" s="561" t="s">
        <v>978</v>
      </c>
      <c r="C9" s="562">
        <v>0</v>
      </c>
      <c r="D9" s="562">
        <v>0</v>
      </c>
      <c r="E9" s="562">
        <v>0</v>
      </c>
      <c r="F9" s="562">
        <v>0</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N42"/>
  <sheetViews>
    <sheetView zoomScale="80" zoomScaleNormal="80" workbookViewId="0">
      <pane xSplit="2" ySplit="6" topLeftCell="C7" activePane="bottomRight" state="frozen"/>
      <selection sqref="A1:XFD1048576"/>
      <selection pane="topRight" sqref="A1:XFD1048576"/>
      <selection pane="bottomLeft" sqref="A1:XFD1048576"/>
      <selection pane="bottomRight" activeCell="B26" sqref="B26"/>
    </sheetView>
  </sheetViews>
  <sheetFormatPr defaultRowHeight="15"/>
  <cols>
    <col min="1" max="1" width="9.85546875" style="178" bestFit="1" customWidth="1"/>
    <col min="2" max="2" width="82.5703125" style="22" customWidth="1"/>
    <col min="3" max="7" width="17.5703125" style="178" customWidth="1"/>
  </cols>
  <sheetData>
    <row r="1" spans="1:14">
      <c r="A1" s="178" t="s">
        <v>97</v>
      </c>
      <c r="B1" s="178" t="str">
        <f>Info!C2</f>
        <v>სს "ხალიკ ბანკი საქართველო"</v>
      </c>
    </row>
    <row r="2" spans="1:14">
      <c r="A2" s="178" t="s">
        <v>98</v>
      </c>
      <c r="B2" s="779">
        <f>'1. key ratios'!B2</f>
        <v>45838</v>
      </c>
    </row>
    <row r="3" spans="1:14">
      <c r="B3" s="263"/>
    </row>
    <row r="4" spans="1:14" ht="15.75" thickBot="1">
      <c r="A4" s="178" t="s">
        <v>457</v>
      </c>
      <c r="B4" s="265" t="s">
        <v>422</v>
      </c>
    </row>
    <row r="5" spans="1:14">
      <c r="A5" s="266"/>
      <c r="B5" s="267"/>
      <c r="C5" s="873" t="s">
        <v>423</v>
      </c>
      <c r="D5" s="873"/>
      <c r="E5" s="873"/>
      <c r="F5" s="873"/>
      <c r="G5" s="874" t="s">
        <v>424</v>
      </c>
    </row>
    <row r="6" spans="1:14">
      <c r="A6" s="268"/>
      <c r="B6" s="269"/>
      <c r="C6" s="270" t="s">
        <v>425</v>
      </c>
      <c r="D6" s="271" t="s">
        <v>426</v>
      </c>
      <c r="E6" s="271" t="s">
        <v>427</v>
      </c>
      <c r="F6" s="271" t="s">
        <v>428</v>
      </c>
      <c r="G6" s="875"/>
    </row>
    <row r="7" spans="1:14">
      <c r="A7" s="272"/>
      <c r="B7" s="273" t="s">
        <v>429</v>
      </c>
      <c r="C7" s="274"/>
      <c r="D7" s="274"/>
      <c r="E7" s="274"/>
      <c r="F7" s="274"/>
      <c r="G7" s="275"/>
    </row>
    <row r="8" spans="1:14">
      <c r="A8" s="276">
        <v>1</v>
      </c>
      <c r="B8" s="277" t="s">
        <v>430</v>
      </c>
      <c r="C8" s="706">
        <f>SUM(C9:C10)</f>
        <v>240419370.90000004</v>
      </c>
      <c r="D8" s="706">
        <f>SUM(D9:D10)</f>
        <v>0</v>
      </c>
      <c r="E8" s="706">
        <f>SUM(E9:E10)</f>
        <v>0</v>
      </c>
      <c r="F8" s="706">
        <f>SUM(F9:F10)</f>
        <v>600002159.34000003</v>
      </c>
      <c r="G8" s="731">
        <f>SUM(G9:G10)</f>
        <v>840421530.24000001</v>
      </c>
      <c r="I8" s="735"/>
      <c r="J8" s="735"/>
      <c r="K8" s="735"/>
      <c r="L8" s="735"/>
      <c r="M8" s="735"/>
      <c r="N8" s="735"/>
    </row>
    <row r="9" spans="1:14">
      <c r="A9" s="276">
        <v>2</v>
      </c>
      <c r="B9" s="278" t="s">
        <v>74</v>
      </c>
      <c r="C9" s="706">
        <v>240419370.90000004</v>
      </c>
      <c r="D9" s="706">
        <v>0</v>
      </c>
      <c r="E9" s="706">
        <v>0</v>
      </c>
      <c r="F9" s="706">
        <v>27303861.350000001</v>
      </c>
      <c r="G9" s="731">
        <v>267723232.25000003</v>
      </c>
      <c r="I9" s="735"/>
      <c r="J9" s="735"/>
      <c r="K9" s="735"/>
      <c r="L9" s="735"/>
      <c r="M9" s="735"/>
      <c r="N9" s="735"/>
    </row>
    <row r="10" spans="1:14">
      <c r="A10" s="276">
        <v>3</v>
      </c>
      <c r="B10" s="278" t="s">
        <v>431</v>
      </c>
      <c r="C10" s="732"/>
      <c r="D10" s="732"/>
      <c r="E10" s="732"/>
      <c r="F10" s="706">
        <v>572698297.99000001</v>
      </c>
      <c r="G10" s="731">
        <v>572698297.99000001</v>
      </c>
      <c r="I10" s="735"/>
      <c r="J10" s="735"/>
      <c r="K10" s="735"/>
      <c r="L10" s="735"/>
      <c r="M10" s="735"/>
      <c r="N10" s="735"/>
    </row>
    <row r="11" spans="1:14" ht="26.25">
      <c r="A11" s="276">
        <v>4</v>
      </c>
      <c r="B11" s="277" t="s">
        <v>432</v>
      </c>
      <c r="C11" s="706">
        <f t="shared" ref="C11:F11" si="0">SUM(C12:C13)</f>
        <v>21094986.599999983</v>
      </c>
      <c r="D11" s="706">
        <f t="shared" si="0"/>
        <v>28552713.500000026</v>
      </c>
      <c r="E11" s="706">
        <f t="shared" si="0"/>
        <v>21595774.690000001</v>
      </c>
      <c r="F11" s="706">
        <f t="shared" si="0"/>
        <v>17608742.77</v>
      </c>
      <c r="G11" s="731">
        <f>SUM(G12:G13)</f>
        <v>77034212.328499988</v>
      </c>
      <c r="I11" s="735"/>
      <c r="J11" s="735"/>
      <c r="K11" s="735"/>
      <c r="L11" s="735"/>
      <c r="M11" s="735"/>
      <c r="N11" s="735"/>
    </row>
    <row r="12" spans="1:14">
      <c r="A12" s="276">
        <v>5</v>
      </c>
      <c r="B12" s="278" t="s">
        <v>433</v>
      </c>
      <c r="C12" s="706">
        <v>14274707.989999983</v>
      </c>
      <c r="D12" s="646">
        <v>23042488.910000026</v>
      </c>
      <c r="E12" s="706">
        <v>19828994.330000002</v>
      </c>
      <c r="F12" s="706">
        <v>15316261.1</v>
      </c>
      <c r="G12" s="731">
        <v>68839329.713499993</v>
      </c>
      <c r="I12" s="735"/>
      <c r="J12" s="735"/>
      <c r="K12" s="735"/>
      <c r="L12" s="735"/>
      <c r="M12" s="735"/>
      <c r="N12" s="735"/>
    </row>
    <row r="13" spans="1:14">
      <c r="A13" s="276">
        <v>6</v>
      </c>
      <c r="B13" s="278" t="s">
        <v>434</v>
      </c>
      <c r="C13" s="706">
        <v>6820278.6099999994</v>
      </c>
      <c r="D13" s="646">
        <v>5510224.5899999999</v>
      </c>
      <c r="E13" s="706">
        <v>1766780.3599999999</v>
      </c>
      <c r="F13" s="706">
        <v>2292481.67</v>
      </c>
      <c r="G13" s="731">
        <v>8194882.6149999993</v>
      </c>
      <c r="I13" s="735"/>
      <c r="J13" s="735"/>
      <c r="K13" s="735"/>
      <c r="L13" s="735"/>
      <c r="M13" s="735"/>
      <c r="N13" s="735"/>
    </row>
    <row r="14" spans="1:14">
      <c r="A14" s="276">
        <v>7</v>
      </c>
      <c r="B14" s="277" t="s">
        <v>435</v>
      </c>
      <c r="C14" s="706">
        <f t="shared" ref="C14:F14" si="1">SUM(C15:C16)</f>
        <v>73762809.290000007</v>
      </c>
      <c r="D14" s="706">
        <f t="shared" si="1"/>
        <v>8410815.3399999291</v>
      </c>
      <c r="E14" s="706">
        <f t="shared" si="1"/>
        <v>28959846.520000003</v>
      </c>
      <c r="F14" s="706">
        <f t="shared" si="1"/>
        <v>8886221.3100000005</v>
      </c>
      <c r="G14" s="731">
        <f>SUM(G15:G16)</f>
        <v>42197802.019999959</v>
      </c>
      <c r="I14" s="735"/>
      <c r="J14" s="735"/>
      <c r="K14" s="735"/>
      <c r="L14" s="735"/>
      <c r="M14" s="735"/>
      <c r="N14" s="735"/>
    </row>
    <row r="15" spans="1:14" ht="51.75">
      <c r="A15" s="276">
        <v>8</v>
      </c>
      <c r="B15" s="278" t="s">
        <v>436</v>
      </c>
      <c r="C15" s="706">
        <v>43624875.520000003</v>
      </c>
      <c r="D15" s="646">
        <v>5131978.6899999287</v>
      </c>
      <c r="E15" s="706">
        <v>3960901.1199999996</v>
      </c>
      <c r="F15" s="706">
        <v>8726221.3100000005</v>
      </c>
      <c r="G15" s="731">
        <v>30721988.319999963</v>
      </c>
      <c r="I15" s="735"/>
      <c r="J15" s="735"/>
      <c r="K15" s="735"/>
      <c r="L15" s="735"/>
      <c r="M15" s="735"/>
      <c r="N15" s="735"/>
    </row>
    <row r="16" spans="1:14" ht="26.25">
      <c r="A16" s="276">
        <v>9</v>
      </c>
      <c r="B16" s="278" t="s">
        <v>437</v>
      </c>
      <c r="C16" s="706">
        <v>30137933.770000003</v>
      </c>
      <c r="D16" s="646">
        <v>3278836.65</v>
      </c>
      <c r="E16" s="706">
        <v>24998945.400000002</v>
      </c>
      <c r="F16" s="706">
        <v>160000</v>
      </c>
      <c r="G16" s="731">
        <v>11475813.699999997</v>
      </c>
      <c r="I16" s="735"/>
      <c r="J16" s="735"/>
      <c r="K16" s="735"/>
      <c r="L16" s="735"/>
      <c r="M16" s="735"/>
      <c r="N16" s="735"/>
    </row>
    <row r="17" spans="1:14">
      <c r="A17" s="276">
        <v>10</v>
      </c>
      <c r="B17" s="277" t="s">
        <v>438</v>
      </c>
      <c r="C17" s="706">
        <v>0</v>
      </c>
      <c r="D17" s="646">
        <v>0</v>
      </c>
      <c r="E17" s="706">
        <v>0</v>
      </c>
      <c r="F17" s="706">
        <v>0</v>
      </c>
      <c r="G17" s="731">
        <v>0</v>
      </c>
      <c r="I17" s="735"/>
      <c r="J17" s="735"/>
      <c r="K17" s="735"/>
      <c r="L17" s="735"/>
      <c r="M17" s="735"/>
      <c r="N17" s="735"/>
    </row>
    <row r="18" spans="1:14">
      <c r="A18" s="276">
        <v>11</v>
      </c>
      <c r="B18" s="277" t="s">
        <v>78</v>
      </c>
      <c r="C18" s="706">
        <f>SUM(C19:C20)</f>
        <v>0</v>
      </c>
      <c r="D18" s="646">
        <f t="shared" ref="D18:G18" si="2">SUM(D19:D20)</f>
        <v>36068688.299219437</v>
      </c>
      <c r="E18" s="706">
        <f t="shared" si="2"/>
        <v>3140373.7699999898</v>
      </c>
      <c r="F18" s="706">
        <f t="shared" si="2"/>
        <v>5759186.7599999998</v>
      </c>
      <c r="G18" s="731">
        <f t="shared" si="2"/>
        <v>0</v>
      </c>
      <c r="I18" s="735"/>
      <c r="J18" s="735"/>
      <c r="K18" s="735"/>
      <c r="L18" s="735"/>
      <c r="M18" s="735"/>
      <c r="N18" s="735"/>
    </row>
    <row r="19" spans="1:14">
      <c r="A19" s="276">
        <v>12</v>
      </c>
      <c r="B19" s="278" t="s">
        <v>439</v>
      </c>
      <c r="C19" s="732"/>
      <c r="D19" s="646">
        <v>167795.09999999963</v>
      </c>
      <c r="E19" s="706">
        <v>0</v>
      </c>
      <c r="F19" s="706">
        <v>0</v>
      </c>
      <c r="G19" s="731">
        <v>0</v>
      </c>
      <c r="I19" s="735"/>
      <c r="J19" s="735"/>
      <c r="K19" s="735"/>
      <c r="L19" s="735"/>
      <c r="M19" s="735"/>
      <c r="N19" s="735"/>
    </row>
    <row r="20" spans="1:14" ht="26.25">
      <c r="A20" s="276">
        <v>13</v>
      </c>
      <c r="B20" s="278" t="s">
        <v>440</v>
      </c>
      <c r="C20" s="706">
        <v>0</v>
      </c>
      <c r="D20" s="706">
        <v>35900893.199219435</v>
      </c>
      <c r="E20" s="706">
        <v>3140373.7699999898</v>
      </c>
      <c r="F20" s="706">
        <v>5759186.7599999998</v>
      </c>
      <c r="G20" s="731">
        <v>0</v>
      </c>
      <c r="I20" s="735"/>
      <c r="J20" s="735"/>
      <c r="K20" s="735"/>
      <c r="L20" s="735"/>
      <c r="M20" s="735"/>
      <c r="N20" s="735"/>
    </row>
    <row r="21" spans="1:14">
      <c r="A21" s="279">
        <v>14</v>
      </c>
      <c r="B21" s="280" t="s">
        <v>441</v>
      </c>
      <c r="C21" s="732"/>
      <c r="D21" s="732"/>
      <c r="E21" s="732"/>
      <c r="F21" s="732"/>
      <c r="G21" s="733">
        <f>SUM(G8,G11,G14,G17,G18)</f>
        <v>959653544.58850002</v>
      </c>
      <c r="I21" s="735"/>
      <c r="J21" s="735"/>
      <c r="K21" s="735"/>
      <c r="L21" s="735"/>
      <c r="M21" s="735"/>
      <c r="N21" s="735"/>
    </row>
    <row r="22" spans="1:14">
      <c r="A22" s="281"/>
      <c r="B22" s="296" t="s">
        <v>442</v>
      </c>
      <c r="C22" s="282"/>
      <c r="D22" s="283"/>
      <c r="E22" s="282"/>
      <c r="F22" s="282"/>
      <c r="G22" s="284"/>
      <c r="I22" s="735"/>
      <c r="J22" s="735"/>
      <c r="K22" s="735"/>
      <c r="L22" s="735"/>
      <c r="M22" s="735"/>
      <c r="N22" s="735"/>
    </row>
    <row r="23" spans="1:14">
      <c r="A23" s="276">
        <v>15</v>
      </c>
      <c r="B23" s="277" t="s">
        <v>310</v>
      </c>
      <c r="C23" s="707">
        <v>156061160.12250003</v>
      </c>
      <c r="D23" s="718">
        <v>0</v>
      </c>
      <c r="E23" s="707">
        <v>0</v>
      </c>
      <c r="F23" s="707">
        <v>857733.80999999994</v>
      </c>
      <c r="G23" s="731">
        <v>3328627.9046250004</v>
      </c>
      <c r="I23" s="735"/>
      <c r="J23" s="735"/>
      <c r="K23" s="735"/>
      <c r="L23" s="735"/>
      <c r="M23" s="735"/>
      <c r="N23" s="735"/>
    </row>
    <row r="24" spans="1:14">
      <c r="A24" s="276">
        <v>16</v>
      </c>
      <c r="B24" s="277" t="s">
        <v>443</v>
      </c>
      <c r="C24" s="706">
        <f>SUM(C25:C27,C29,C31)</f>
        <v>0</v>
      </c>
      <c r="D24" s="646">
        <f t="shared" ref="D24:G24" si="3">SUM(D25:D27,D29,D31)</f>
        <v>115652309.58041367</v>
      </c>
      <c r="E24" s="706">
        <f t="shared" si="3"/>
        <v>100787826.21358579</v>
      </c>
      <c r="F24" s="706">
        <f t="shared" si="3"/>
        <v>573025392.43350041</v>
      </c>
      <c r="G24" s="731">
        <f t="shared" si="3"/>
        <v>578442422.86755872</v>
      </c>
      <c r="I24" s="735"/>
      <c r="J24" s="735"/>
      <c r="K24" s="735"/>
      <c r="L24" s="735"/>
      <c r="M24" s="735"/>
      <c r="N24" s="735"/>
    </row>
    <row r="25" spans="1:14" ht="26.25">
      <c r="A25" s="276">
        <v>17</v>
      </c>
      <c r="B25" s="278" t="s">
        <v>444</v>
      </c>
      <c r="C25" s="706">
        <v>0</v>
      </c>
      <c r="D25" s="646">
        <v>0</v>
      </c>
      <c r="E25" s="706">
        <v>0</v>
      </c>
      <c r="F25" s="706">
        <v>0</v>
      </c>
      <c r="G25" s="731">
        <v>0</v>
      </c>
      <c r="I25" s="735"/>
      <c r="J25" s="735"/>
      <c r="K25" s="735"/>
      <c r="L25" s="735"/>
      <c r="M25" s="735"/>
      <c r="N25" s="735"/>
    </row>
    <row r="26" spans="1:14" ht="39">
      <c r="A26" s="276">
        <v>18</v>
      </c>
      <c r="B26" s="278" t="s">
        <v>445</v>
      </c>
      <c r="C26" s="706">
        <v>0</v>
      </c>
      <c r="D26" s="646">
        <v>48748806.658659972</v>
      </c>
      <c r="E26" s="806">
        <v>22455060.097242408</v>
      </c>
      <c r="F26" s="806">
        <v>1419024.8840976199</v>
      </c>
      <c r="G26" s="807">
        <v>19958875.931517821</v>
      </c>
      <c r="I26" s="735"/>
      <c r="J26" s="735"/>
      <c r="K26" s="735"/>
      <c r="L26" s="735"/>
      <c r="M26" s="735"/>
      <c r="N26" s="735"/>
    </row>
    <row r="27" spans="1:14" ht="35.25" customHeight="1">
      <c r="A27" s="276">
        <v>19</v>
      </c>
      <c r="B27" s="805" t="s">
        <v>446</v>
      </c>
      <c r="C27" s="706">
        <v>0</v>
      </c>
      <c r="D27" s="646">
        <v>52684463.827113196</v>
      </c>
      <c r="E27" s="806">
        <v>64431984.017561853</v>
      </c>
      <c r="F27" s="806">
        <v>323461365.65532506</v>
      </c>
      <c r="G27" s="807">
        <v>333500384.7293638</v>
      </c>
      <c r="I27" s="735"/>
      <c r="J27" s="735"/>
      <c r="K27" s="735"/>
      <c r="L27" s="735"/>
      <c r="M27" s="735"/>
      <c r="N27" s="735"/>
    </row>
    <row r="28" spans="1:14">
      <c r="A28" s="276">
        <v>20</v>
      </c>
      <c r="B28" s="285" t="s">
        <v>447</v>
      </c>
      <c r="C28" s="706">
        <v>0</v>
      </c>
      <c r="D28" s="646">
        <v>0</v>
      </c>
      <c r="E28" s="706">
        <v>0</v>
      </c>
      <c r="F28" s="706">
        <v>0</v>
      </c>
      <c r="G28" s="731">
        <v>0</v>
      </c>
      <c r="I28" s="735"/>
      <c r="J28" s="735"/>
      <c r="K28" s="735"/>
      <c r="L28" s="735"/>
      <c r="M28" s="735"/>
      <c r="N28" s="735"/>
    </row>
    <row r="29" spans="1:14">
      <c r="A29" s="276">
        <v>21</v>
      </c>
      <c r="B29" s="278" t="s">
        <v>448</v>
      </c>
      <c r="C29" s="706">
        <v>0</v>
      </c>
      <c r="D29" s="646">
        <v>14219039.09464049</v>
      </c>
      <c r="E29" s="706">
        <v>13900782.098781522</v>
      </c>
      <c r="F29" s="706">
        <v>247848791.59657773</v>
      </c>
      <c r="G29" s="731">
        <v>224731383.45380208</v>
      </c>
      <c r="I29" s="735"/>
      <c r="J29" s="735"/>
      <c r="K29" s="735"/>
      <c r="L29" s="735"/>
      <c r="M29" s="735"/>
      <c r="N29" s="735"/>
    </row>
    <row r="30" spans="1:14">
      <c r="A30" s="276">
        <v>22</v>
      </c>
      <c r="B30" s="285" t="s">
        <v>447</v>
      </c>
      <c r="C30" s="706">
        <v>0</v>
      </c>
      <c r="D30" s="646">
        <v>0</v>
      </c>
      <c r="E30" s="706">
        <v>0</v>
      </c>
      <c r="F30" s="706">
        <v>0</v>
      </c>
      <c r="G30" s="731">
        <v>0</v>
      </c>
      <c r="I30" s="735"/>
      <c r="J30" s="735"/>
      <c r="K30" s="735"/>
      <c r="L30" s="735"/>
      <c r="M30" s="735"/>
      <c r="N30" s="735"/>
    </row>
    <row r="31" spans="1:14" ht="26.25">
      <c r="A31" s="276">
        <v>23</v>
      </c>
      <c r="B31" s="278" t="s">
        <v>449</v>
      </c>
      <c r="C31" s="706">
        <v>0</v>
      </c>
      <c r="D31" s="646">
        <v>0</v>
      </c>
      <c r="E31" s="706">
        <v>0</v>
      </c>
      <c r="F31" s="706">
        <v>296210.29749999999</v>
      </c>
      <c r="G31" s="731">
        <v>251778.75287499998</v>
      </c>
      <c r="I31" s="735"/>
      <c r="J31" s="735"/>
      <c r="K31" s="735"/>
      <c r="L31" s="735"/>
      <c r="M31" s="735"/>
      <c r="N31" s="735"/>
    </row>
    <row r="32" spans="1:14">
      <c r="A32" s="276">
        <v>24</v>
      </c>
      <c r="B32" s="277" t="s">
        <v>450</v>
      </c>
      <c r="C32" s="706">
        <v>0</v>
      </c>
      <c r="D32" s="646">
        <v>0</v>
      </c>
      <c r="E32" s="706">
        <v>0</v>
      </c>
      <c r="F32" s="706">
        <v>0</v>
      </c>
      <c r="G32" s="731">
        <v>0</v>
      </c>
      <c r="I32" s="735"/>
      <c r="J32" s="735"/>
      <c r="K32" s="735"/>
      <c r="L32" s="735"/>
      <c r="M32" s="735"/>
      <c r="N32" s="735"/>
    </row>
    <row r="33" spans="1:14">
      <c r="A33" s="276">
        <v>25</v>
      </c>
      <c r="B33" s="277" t="s">
        <v>88</v>
      </c>
      <c r="C33" s="706">
        <f>SUM(C34:C35)</f>
        <v>37988772.179999754</v>
      </c>
      <c r="D33" s="706">
        <f>SUM(D34:D35)</f>
        <v>22416698.017849963</v>
      </c>
      <c r="E33" s="706">
        <f>SUM(E34:E35)</f>
        <v>8158856.6558936723</v>
      </c>
      <c r="F33" s="706">
        <f>SUM(F34:F35)</f>
        <v>91591207.446255654</v>
      </c>
      <c r="G33" s="731">
        <f>SUM(G34:G35)</f>
        <v>144711548.2541272</v>
      </c>
      <c r="I33" s="735"/>
      <c r="J33" s="735"/>
      <c r="K33" s="735"/>
      <c r="L33" s="735"/>
      <c r="M33" s="735"/>
      <c r="N33" s="735"/>
    </row>
    <row r="34" spans="1:14">
      <c r="A34" s="276">
        <v>26</v>
      </c>
      <c r="B34" s="278" t="s">
        <v>451</v>
      </c>
      <c r="C34" s="732"/>
      <c r="D34" s="646">
        <v>0</v>
      </c>
      <c r="E34" s="706">
        <v>0</v>
      </c>
      <c r="F34" s="706">
        <v>0</v>
      </c>
      <c r="G34" s="731">
        <v>0</v>
      </c>
      <c r="I34" s="735"/>
      <c r="J34" s="735"/>
      <c r="K34" s="735"/>
      <c r="L34" s="735"/>
      <c r="M34" s="735"/>
      <c r="N34" s="735"/>
    </row>
    <row r="35" spans="1:14">
      <c r="A35" s="276">
        <v>27</v>
      </c>
      <c r="B35" s="278" t="s">
        <v>452</v>
      </c>
      <c r="C35" s="706">
        <v>37988772.179999754</v>
      </c>
      <c r="D35" s="646">
        <v>22416698.017849963</v>
      </c>
      <c r="E35" s="706">
        <v>8158856.6558936723</v>
      </c>
      <c r="F35" s="706">
        <v>91591207.446255654</v>
      </c>
      <c r="G35" s="731">
        <v>144711548.2541272</v>
      </c>
      <c r="I35" s="735"/>
      <c r="J35" s="735"/>
      <c r="K35" s="735"/>
      <c r="L35" s="735"/>
      <c r="M35" s="735"/>
      <c r="N35" s="735"/>
    </row>
    <row r="36" spans="1:14">
      <c r="A36" s="276">
        <v>28</v>
      </c>
      <c r="B36" s="277" t="s">
        <v>453</v>
      </c>
      <c r="C36" s="706">
        <v>55478965.940000005</v>
      </c>
      <c r="D36" s="646">
        <v>2524969.67</v>
      </c>
      <c r="E36" s="706">
        <v>11596662</v>
      </c>
      <c r="F36" s="706">
        <v>10402869.67</v>
      </c>
      <c r="G36" s="731">
        <v>4421991.5920000002</v>
      </c>
      <c r="I36" s="735"/>
      <c r="J36" s="735"/>
      <c r="K36" s="735"/>
      <c r="L36" s="735"/>
      <c r="M36" s="735"/>
      <c r="N36" s="735"/>
    </row>
    <row r="37" spans="1:14">
      <c r="A37" s="279">
        <v>29</v>
      </c>
      <c r="B37" s="280" t="s">
        <v>454</v>
      </c>
      <c r="C37" s="732"/>
      <c r="D37" s="732"/>
      <c r="E37" s="732"/>
      <c r="F37" s="732"/>
      <c r="G37" s="733">
        <f>SUM(G23:G24,G32:G33,G36)</f>
        <v>730904590.61831093</v>
      </c>
      <c r="I37" s="735"/>
      <c r="J37" s="735"/>
      <c r="K37" s="735"/>
      <c r="L37" s="735"/>
      <c r="M37" s="735"/>
      <c r="N37" s="735"/>
    </row>
    <row r="38" spans="1:14">
      <c r="A38" s="272"/>
      <c r="B38" s="286"/>
      <c r="C38" s="287"/>
      <c r="D38" s="287"/>
      <c r="E38" s="287"/>
      <c r="F38" s="287"/>
      <c r="G38" s="288"/>
      <c r="I38" s="735"/>
      <c r="J38" s="735"/>
      <c r="K38" s="735"/>
      <c r="L38" s="735"/>
      <c r="M38" s="735"/>
      <c r="N38" s="735"/>
    </row>
    <row r="39" spans="1:14" ht="15.75" thickBot="1">
      <c r="A39" s="289">
        <v>30</v>
      </c>
      <c r="B39" s="290" t="s">
        <v>422</v>
      </c>
      <c r="C39" s="187"/>
      <c r="D39" s="169"/>
      <c r="E39" s="169"/>
      <c r="F39" s="291"/>
      <c r="G39" s="734">
        <f>IFERROR(G21/G37,0)</f>
        <v>1.3129669137481792</v>
      </c>
      <c r="I39" s="735"/>
      <c r="J39" s="735"/>
      <c r="K39" s="735"/>
      <c r="L39" s="735"/>
      <c r="M39" s="735"/>
      <c r="N39" s="735"/>
    </row>
    <row r="42" spans="1:14" ht="39">
      <c r="B42" s="22" t="s">
        <v>455</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H26"/>
  <sheetViews>
    <sheetView showGridLines="0" zoomScale="80" zoomScaleNormal="80" workbookViewId="0">
      <selection activeCell="B2" sqref="B2"/>
    </sheetView>
  </sheetViews>
  <sheetFormatPr defaultColWidth="9.140625" defaultRowHeight="12.75"/>
  <cols>
    <col min="1" max="1" width="11.85546875" style="301" bestFit="1" customWidth="1"/>
    <col min="2" max="2" width="105.140625" style="301" bestFit="1" customWidth="1"/>
    <col min="3" max="4" width="18.42578125" style="301" bestFit="1" customWidth="1"/>
    <col min="5" max="5" width="18" style="301" bestFit="1" customWidth="1"/>
    <col min="6" max="6" width="14.5703125" style="301" bestFit="1" customWidth="1"/>
    <col min="7" max="7" width="30.42578125" style="301" customWidth="1"/>
    <col min="8" max="8" width="18.85546875" style="301" bestFit="1" customWidth="1"/>
    <col min="9" max="16384" width="9.140625" style="301"/>
  </cols>
  <sheetData>
    <row r="1" spans="1:8" ht="13.5">
      <c r="A1" s="300" t="s">
        <v>97</v>
      </c>
      <c r="B1" s="235" t="str">
        <f>Info!C2</f>
        <v>სს "ხალიკ ბანკი საქართველო"</v>
      </c>
    </row>
    <row r="2" spans="1:8">
      <c r="A2" s="302" t="s">
        <v>98</v>
      </c>
      <c r="B2" s="783">
        <f>'1. key ratios'!B2</f>
        <v>45838</v>
      </c>
    </row>
    <row r="3" spans="1:8">
      <c r="A3" s="303" t="s">
        <v>462</v>
      </c>
    </row>
    <row r="5" spans="1:8">
      <c r="A5" s="876" t="s">
        <v>463</v>
      </c>
      <c r="B5" s="877"/>
      <c r="C5" s="882" t="s">
        <v>464</v>
      </c>
      <c r="D5" s="883"/>
      <c r="E5" s="883"/>
      <c r="F5" s="883"/>
      <c r="G5" s="883"/>
      <c r="H5" s="884"/>
    </row>
    <row r="6" spans="1:8">
      <c r="A6" s="878"/>
      <c r="B6" s="879"/>
      <c r="C6" s="885"/>
      <c r="D6" s="886"/>
      <c r="E6" s="886"/>
      <c r="F6" s="886"/>
      <c r="G6" s="886"/>
      <c r="H6" s="887"/>
    </row>
    <row r="7" spans="1:8" ht="25.5">
      <c r="A7" s="880"/>
      <c r="B7" s="881"/>
      <c r="C7" s="393" t="s">
        <v>465</v>
      </c>
      <c r="D7" s="393" t="s">
        <v>466</v>
      </c>
      <c r="E7" s="393" t="s">
        <v>467</v>
      </c>
      <c r="F7" s="393" t="s">
        <v>468</v>
      </c>
      <c r="G7" s="394" t="s">
        <v>648</v>
      </c>
      <c r="H7" s="393" t="s">
        <v>66</v>
      </c>
    </row>
    <row r="8" spans="1:8">
      <c r="A8" s="389">
        <v>1</v>
      </c>
      <c r="B8" s="388" t="s">
        <v>123</v>
      </c>
      <c r="C8" s="736">
        <v>94811777.49000001</v>
      </c>
      <c r="D8" s="736">
        <v>0</v>
      </c>
      <c r="E8" s="736">
        <v>5924205.9661942683</v>
      </c>
      <c r="F8" s="736">
        <v>0</v>
      </c>
      <c r="G8" s="736">
        <v>0</v>
      </c>
      <c r="H8" s="736">
        <f t="shared" ref="H8:H20" si="0">SUM(C8:G8)</f>
        <v>100735983.45619428</v>
      </c>
    </row>
    <row r="9" spans="1:8">
      <c r="A9" s="389">
        <v>2</v>
      </c>
      <c r="B9" s="388" t="s">
        <v>124</v>
      </c>
      <c r="C9" s="736">
        <v>0</v>
      </c>
      <c r="D9" s="736">
        <v>0</v>
      </c>
      <c r="E9" s="736">
        <v>0</v>
      </c>
      <c r="F9" s="736">
        <v>0</v>
      </c>
      <c r="G9" s="736">
        <v>0</v>
      </c>
      <c r="H9" s="736">
        <f t="shared" si="0"/>
        <v>0</v>
      </c>
    </row>
    <row r="10" spans="1:8">
      <c r="A10" s="389">
        <v>3</v>
      </c>
      <c r="B10" s="388" t="s">
        <v>125</v>
      </c>
      <c r="C10" s="736">
        <v>0</v>
      </c>
      <c r="D10" s="736">
        <v>0</v>
      </c>
      <c r="E10" s="736">
        <v>0</v>
      </c>
      <c r="F10" s="736">
        <v>0</v>
      </c>
      <c r="G10" s="736">
        <v>0</v>
      </c>
      <c r="H10" s="736">
        <f t="shared" si="0"/>
        <v>0</v>
      </c>
    </row>
    <row r="11" spans="1:8">
      <c r="A11" s="389">
        <v>4</v>
      </c>
      <c r="B11" s="388" t="s">
        <v>126</v>
      </c>
      <c r="C11" s="736">
        <v>0</v>
      </c>
      <c r="D11" s="736">
        <v>0</v>
      </c>
      <c r="E11" s="736">
        <v>0</v>
      </c>
      <c r="F11" s="736">
        <v>0</v>
      </c>
      <c r="G11" s="736">
        <v>0</v>
      </c>
      <c r="H11" s="736">
        <f t="shared" si="0"/>
        <v>0</v>
      </c>
    </row>
    <row r="12" spans="1:8">
      <c r="A12" s="389">
        <v>5</v>
      </c>
      <c r="B12" s="388" t="s">
        <v>912</v>
      </c>
      <c r="C12" s="736">
        <v>0</v>
      </c>
      <c r="D12" s="736">
        <v>0</v>
      </c>
      <c r="E12" s="736">
        <v>0</v>
      </c>
      <c r="F12" s="736">
        <v>0</v>
      </c>
      <c r="G12" s="736">
        <v>0</v>
      </c>
      <c r="H12" s="736">
        <f t="shared" si="0"/>
        <v>0</v>
      </c>
    </row>
    <row r="13" spans="1:8">
      <c r="A13" s="389">
        <v>6</v>
      </c>
      <c r="B13" s="388" t="s">
        <v>127</v>
      </c>
      <c r="C13" s="736">
        <v>32289838.020000003</v>
      </c>
      <c r="D13" s="736">
        <v>11499680.24</v>
      </c>
      <c r="E13" s="736">
        <v>0</v>
      </c>
      <c r="F13" s="736">
        <v>857733.81000000238</v>
      </c>
      <c r="G13" s="736">
        <v>0</v>
      </c>
      <c r="H13" s="736">
        <f t="shared" si="0"/>
        <v>44647252.070000008</v>
      </c>
    </row>
    <row r="14" spans="1:8">
      <c r="A14" s="389">
        <v>7</v>
      </c>
      <c r="B14" s="388" t="s">
        <v>71</v>
      </c>
      <c r="C14" s="736">
        <v>0</v>
      </c>
      <c r="D14" s="736">
        <v>156204881.88</v>
      </c>
      <c r="E14" s="736">
        <v>63322992.750000015</v>
      </c>
      <c r="F14" s="736">
        <v>0</v>
      </c>
      <c r="G14" s="736">
        <v>393814299.58999985</v>
      </c>
      <c r="H14" s="736">
        <f t="shared" si="0"/>
        <v>613342174.21999979</v>
      </c>
    </row>
    <row r="15" spans="1:8">
      <c r="A15" s="389">
        <v>8</v>
      </c>
      <c r="B15" s="390" t="s">
        <v>72</v>
      </c>
      <c r="C15" s="736">
        <v>0</v>
      </c>
      <c r="D15" s="736">
        <v>8462807.9299999997</v>
      </c>
      <c r="E15" s="736">
        <v>28462565.940000027</v>
      </c>
      <c r="F15" s="736">
        <v>0</v>
      </c>
      <c r="G15" s="736">
        <v>171502037.31999996</v>
      </c>
      <c r="H15" s="736">
        <f t="shared" si="0"/>
        <v>208427411.19</v>
      </c>
    </row>
    <row r="16" spans="1:8">
      <c r="A16" s="389">
        <v>9</v>
      </c>
      <c r="B16" s="388" t="s">
        <v>913</v>
      </c>
      <c r="C16" s="736">
        <v>0</v>
      </c>
      <c r="D16" s="736">
        <v>0</v>
      </c>
      <c r="E16" s="736">
        <v>0</v>
      </c>
      <c r="F16" s="736">
        <v>0</v>
      </c>
      <c r="G16" s="736">
        <v>0</v>
      </c>
      <c r="H16" s="736">
        <f t="shared" si="0"/>
        <v>0</v>
      </c>
    </row>
    <row r="17" spans="1:8">
      <c r="A17" s="389">
        <v>10</v>
      </c>
      <c r="B17" s="392" t="s">
        <v>483</v>
      </c>
      <c r="C17" s="736">
        <v>0</v>
      </c>
      <c r="D17" s="736">
        <v>262285.79000000004</v>
      </c>
      <c r="E17" s="736">
        <v>3705678.37</v>
      </c>
      <c r="F17" s="736">
        <v>0</v>
      </c>
      <c r="G17" s="736">
        <v>27961810.329999991</v>
      </c>
      <c r="H17" s="736">
        <f t="shared" si="0"/>
        <v>31929774.489999991</v>
      </c>
    </row>
    <row r="18" spans="1:8">
      <c r="A18" s="389">
        <v>11</v>
      </c>
      <c r="B18" s="388" t="s">
        <v>68</v>
      </c>
      <c r="C18" s="736">
        <v>0</v>
      </c>
      <c r="D18" s="736">
        <v>0</v>
      </c>
      <c r="E18" s="736">
        <v>0</v>
      </c>
      <c r="F18" s="736">
        <v>0</v>
      </c>
      <c r="G18" s="736">
        <v>0</v>
      </c>
      <c r="H18" s="736">
        <f t="shared" si="0"/>
        <v>0</v>
      </c>
    </row>
    <row r="19" spans="1:8">
      <c r="A19" s="389">
        <v>12</v>
      </c>
      <c r="B19" s="388" t="s">
        <v>69</v>
      </c>
      <c r="C19" s="736">
        <v>0</v>
      </c>
      <c r="D19" s="736">
        <v>0</v>
      </c>
      <c r="E19" s="736">
        <v>0</v>
      </c>
      <c r="F19" s="736">
        <v>0</v>
      </c>
      <c r="G19" s="736">
        <v>0</v>
      </c>
      <c r="H19" s="736">
        <f t="shared" si="0"/>
        <v>0</v>
      </c>
    </row>
    <row r="20" spans="1:8">
      <c r="A20" s="391">
        <v>13</v>
      </c>
      <c r="B20" s="390" t="s">
        <v>70</v>
      </c>
      <c r="C20" s="736">
        <v>0</v>
      </c>
      <c r="D20" s="736">
        <v>0</v>
      </c>
      <c r="E20" s="736">
        <v>0</v>
      </c>
      <c r="F20" s="736">
        <v>0</v>
      </c>
      <c r="G20" s="736">
        <v>0</v>
      </c>
      <c r="H20" s="736">
        <f t="shared" si="0"/>
        <v>0</v>
      </c>
    </row>
    <row r="21" spans="1:8">
      <c r="A21" s="389">
        <v>14</v>
      </c>
      <c r="B21" s="388" t="s">
        <v>469</v>
      </c>
      <c r="C21" s="736">
        <v>11830695.85</v>
      </c>
      <c r="D21" s="736">
        <v>15131303.198672676</v>
      </c>
      <c r="E21" s="736">
        <v>9864000.1100000013</v>
      </c>
      <c r="F21" s="736">
        <v>53999.05</v>
      </c>
      <c r="G21" s="736">
        <v>103006023.63999999</v>
      </c>
      <c r="H21" s="736">
        <f>SUM(C21:G21)</f>
        <v>139886021.84867266</v>
      </c>
    </row>
    <row r="22" spans="1:8">
      <c r="A22" s="387">
        <v>15</v>
      </c>
      <c r="B22" s="386" t="s">
        <v>66</v>
      </c>
      <c r="C22" s="736">
        <f>SUM(C18:C21)+SUM(C8:C16)</f>
        <v>138932311.36000001</v>
      </c>
      <c r="D22" s="736">
        <f t="shared" ref="D22:H22" si="1">SUM(D18:D21)+SUM(D8:D16)</f>
        <v>191298673.24867269</v>
      </c>
      <c r="E22" s="736">
        <f t="shared" si="1"/>
        <v>107573764.76619431</v>
      </c>
      <c r="F22" s="736">
        <f t="shared" si="1"/>
        <v>911732.86000000243</v>
      </c>
      <c r="G22" s="736">
        <f t="shared" si="1"/>
        <v>668322360.54999983</v>
      </c>
      <c r="H22" s="736">
        <f t="shared" si="1"/>
        <v>1107038842.7848668</v>
      </c>
    </row>
    <row r="26" spans="1:8" ht="38.25">
      <c r="B26" s="320" t="s">
        <v>647</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H56"/>
  <sheetViews>
    <sheetView showGridLines="0" zoomScale="80" zoomScaleNormal="80" workbookViewId="0">
      <selection activeCell="B2" sqref="B2"/>
    </sheetView>
  </sheetViews>
  <sheetFormatPr defaultColWidth="9.140625" defaultRowHeight="12.75"/>
  <cols>
    <col min="1" max="1" width="11.85546875" style="304" bestFit="1" customWidth="1"/>
    <col min="2" max="2" width="86.85546875" style="301" customWidth="1"/>
    <col min="3" max="4" width="31.5703125" style="301" customWidth="1"/>
    <col min="5" max="5" width="16.42578125" style="306" bestFit="1" customWidth="1"/>
    <col min="6" max="6" width="14.140625" style="306" bestFit="1" customWidth="1"/>
    <col min="7" max="7" width="20" style="301" bestFit="1" customWidth="1"/>
    <col min="8" max="8" width="25.140625" style="301" bestFit="1" customWidth="1"/>
    <col min="9" max="16384" width="9.140625" style="301"/>
  </cols>
  <sheetData>
    <row r="1" spans="1:8" ht="13.5">
      <c r="A1" s="300" t="s">
        <v>97</v>
      </c>
      <c r="B1" s="235" t="str">
        <f>Info!C2</f>
        <v>სს "ხალიკ ბანკი საქართველო"</v>
      </c>
      <c r="C1" s="407"/>
      <c r="D1" s="407"/>
      <c r="E1" s="407"/>
      <c r="F1" s="407"/>
      <c r="G1" s="407"/>
      <c r="H1" s="407"/>
    </row>
    <row r="2" spans="1:8">
      <c r="A2" s="302" t="s">
        <v>98</v>
      </c>
      <c r="B2" s="783">
        <f>'1. key ratios'!B2</f>
        <v>45838</v>
      </c>
      <c r="C2" s="407"/>
      <c r="D2" s="407"/>
      <c r="E2" s="407"/>
      <c r="F2" s="407"/>
      <c r="G2" s="407"/>
      <c r="H2" s="407"/>
    </row>
    <row r="3" spans="1:8">
      <c r="A3" s="303" t="s">
        <v>470</v>
      </c>
      <c r="B3" s="407"/>
      <c r="C3" s="407"/>
      <c r="D3" s="407"/>
      <c r="E3" s="407"/>
      <c r="F3" s="407"/>
      <c r="G3" s="407"/>
      <c r="H3" s="407"/>
    </row>
    <row r="4" spans="1:8">
      <c r="A4" s="408"/>
      <c r="B4" s="407"/>
      <c r="C4" s="406" t="s">
        <v>471</v>
      </c>
      <c r="D4" s="406" t="s">
        <v>472</v>
      </c>
      <c r="E4" s="406" t="s">
        <v>473</v>
      </c>
      <c r="F4" s="406" t="s">
        <v>474</v>
      </c>
      <c r="G4" s="406" t="s">
        <v>475</v>
      </c>
      <c r="H4" s="406" t="s">
        <v>476</v>
      </c>
    </row>
    <row r="5" spans="1:8" ht="33.950000000000003" customHeight="1">
      <c r="A5" s="876" t="s">
        <v>835</v>
      </c>
      <c r="B5" s="877"/>
      <c r="C5" s="890" t="s">
        <v>565</v>
      </c>
      <c r="D5" s="890"/>
      <c r="E5" s="890" t="s">
        <v>834</v>
      </c>
      <c r="F5" s="888" t="s">
        <v>833</v>
      </c>
      <c r="G5" s="888" t="s">
        <v>480</v>
      </c>
      <c r="H5" s="404" t="s">
        <v>832</v>
      </c>
    </row>
    <row r="6" spans="1:8" ht="25.5">
      <c r="A6" s="880"/>
      <c r="B6" s="881"/>
      <c r="C6" s="405" t="s">
        <v>481</v>
      </c>
      <c r="D6" s="405" t="s">
        <v>482</v>
      </c>
      <c r="E6" s="890"/>
      <c r="F6" s="889"/>
      <c r="G6" s="889"/>
      <c r="H6" s="404" t="s">
        <v>831</v>
      </c>
    </row>
    <row r="7" spans="1:8">
      <c r="A7" s="402">
        <v>1</v>
      </c>
      <c r="B7" s="388" t="s">
        <v>123</v>
      </c>
      <c r="C7" s="737">
        <v>0</v>
      </c>
      <c r="D7" s="737">
        <v>100742901.94000001</v>
      </c>
      <c r="E7" s="738">
        <v>6918.5</v>
      </c>
      <c r="F7" s="738">
        <v>0</v>
      </c>
      <c r="G7" s="737">
        <v>0</v>
      </c>
      <c r="H7" s="395">
        <f t="shared" ref="H7:H20" si="0">C7+D7-E7-F7</f>
        <v>100735983.44000001</v>
      </c>
    </row>
    <row r="8" spans="1:8" ht="14.45" customHeight="1">
      <c r="A8" s="402">
        <v>2</v>
      </c>
      <c r="B8" s="388" t="s">
        <v>124</v>
      </c>
      <c r="C8" s="737">
        <v>0</v>
      </c>
      <c r="D8" s="737">
        <v>0</v>
      </c>
      <c r="E8" s="738">
        <v>0</v>
      </c>
      <c r="F8" s="738">
        <v>0</v>
      </c>
      <c r="G8" s="737">
        <v>0</v>
      </c>
      <c r="H8" s="395">
        <f t="shared" si="0"/>
        <v>0</v>
      </c>
    </row>
    <row r="9" spans="1:8">
      <c r="A9" s="402">
        <v>3</v>
      </c>
      <c r="B9" s="388" t="s">
        <v>125</v>
      </c>
      <c r="C9" s="737">
        <v>0</v>
      </c>
      <c r="D9" s="737">
        <v>0</v>
      </c>
      <c r="E9" s="738">
        <v>0</v>
      </c>
      <c r="F9" s="738">
        <v>0</v>
      </c>
      <c r="G9" s="737">
        <v>0</v>
      </c>
      <c r="H9" s="395">
        <f t="shared" si="0"/>
        <v>0</v>
      </c>
    </row>
    <row r="10" spans="1:8">
      <c r="A10" s="402">
        <v>4</v>
      </c>
      <c r="B10" s="388" t="s">
        <v>126</v>
      </c>
      <c r="C10" s="737">
        <v>0</v>
      </c>
      <c r="D10" s="737">
        <v>0</v>
      </c>
      <c r="E10" s="738">
        <v>0</v>
      </c>
      <c r="F10" s="738">
        <v>0</v>
      </c>
      <c r="G10" s="737">
        <v>0</v>
      </c>
      <c r="H10" s="395">
        <f t="shared" si="0"/>
        <v>0</v>
      </c>
    </row>
    <row r="11" spans="1:8">
      <c r="A11" s="402">
        <v>5</v>
      </c>
      <c r="B11" s="388" t="s">
        <v>912</v>
      </c>
      <c r="C11" s="737">
        <v>0</v>
      </c>
      <c r="D11" s="737">
        <v>0</v>
      </c>
      <c r="E11" s="738">
        <v>0</v>
      </c>
      <c r="F11" s="738">
        <v>0</v>
      </c>
      <c r="G11" s="737">
        <v>0</v>
      </c>
      <c r="H11" s="395">
        <f t="shared" si="0"/>
        <v>0</v>
      </c>
    </row>
    <row r="12" spans="1:8">
      <c r="A12" s="402">
        <v>6</v>
      </c>
      <c r="B12" s="388" t="s">
        <v>127</v>
      </c>
      <c r="C12" s="737">
        <v>0</v>
      </c>
      <c r="D12" s="737">
        <v>44648222.980000004</v>
      </c>
      <c r="E12" s="738">
        <v>970.90999999195424</v>
      </c>
      <c r="F12" s="738">
        <v>0</v>
      </c>
      <c r="G12" s="737">
        <v>0</v>
      </c>
      <c r="H12" s="395">
        <f t="shared" si="0"/>
        <v>44647252.070000015</v>
      </c>
    </row>
    <row r="13" spans="1:8">
      <c r="A13" s="402">
        <v>7</v>
      </c>
      <c r="B13" s="388" t="s">
        <v>71</v>
      </c>
      <c r="C13" s="737">
        <v>49176375.329999998</v>
      </c>
      <c r="D13" s="737">
        <v>573861917.17000031</v>
      </c>
      <c r="E13" s="738">
        <v>9696118.2799999807</v>
      </c>
      <c r="F13" s="738">
        <v>0</v>
      </c>
      <c r="G13" s="737">
        <v>0</v>
      </c>
      <c r="H13" s="395">
        <f t="shared" si="0"/>
        <v>613342174.22000039</v>
      </c>
    </row>
    <row r="14" spans="1:8">
      <c r="A14" s="402">
        <v>8</v>
      </c>
      <c r="B14" s="390" t="s">
        <v>72</v>
      </c>
      <c r="C14" s="737">
        <v>18176347.599999994</v>
      </c>
      <c r="D14" s="737">
        <v>194641549.9499996</v>
      </c>
      <c r="E14" s="738">
        <v>4390486.3599999985</v>
      </c>
      <c r="F14" s="738">
        <v>0</v>
      </c>
      <c r="G14" s="737">
        <v>0</v>
      </c>
      <c r="H14" s="395">
        <f t="shared" si="0"/>
        <v>208427411.18999961</v>
      </c>
    </row>
    <row r="15" spans="1:8" ht="24">
      <c r="A15" s="402">
        <v>9</v>
      </c>
      <c r="B15" s="388" t="s">
        <v>913</v>
      </c>
      <c r="C15" s="737">
        <v>0</v>
      </c>
      <c r="D15" s="737">
        <v>0</v>
      </c>
      <c r="E15" s="738">
        <v>0</v>
      </c>
      <c r="F15" s="738">
        <v>0</v>
      </c>
      <c r="G15" s="737">
        <v>0</v>
      </c>
      <c r="H15" s="395">
        <f t="shared" si="0"/>
        <v>0</v>
      </c>
    </row>
    <row r="16" spans="1:8">
      <c r="A16" s="402">
        <v>10</v>
      </c>
      <c r="B16" s="392" t="s">
        <v>483</v>
      </c>
      <c r="C16" s="737">
        <v>39890555.739999995</v>
      </c>
      <c r="D16" s="737">
        <v>0</v>
      </c>
      <c r="E16" s="738">
        <v>7960781.2500000009</v>
      </c>
      <c r="F16" s="738">
        <v>0</v>
      </c>
      <c r="G16" s="737">
        <v>0</v>
      </c>
      <c r="H16" s="395">
        <f t="shared" si="0"/>
        <v>31929774.489999995</v>
      </c>
    </row>
    <row r="17" spans="1:8">
      <c r="A17" s="402">
        <v>11</v>
      </c>
      <c r="B17" s="388" t="s">
        <v>68</v>
      </c>
      <c r="C17" s="737">
        <v>0</v>
      </c>
      <c r="D17" s="737">
        <v>0</v>
      </c>
      <c r="E17" s="738">
        <v>0</v>
      </c>
      <c r="F17" s="738">
        <v>0</v>
      </c>
      <c r="G17" s="737">
        <v>0</v>
      </c>
      <c r="H17" s="395">
        <f t="shared" si="0"/>
        <v>0</v>
      </c>
    </row>
    <row r="18" spans="1:8">
      <c r="A18" s="402">
        <v>12</v>
      </c>
      <c r="B18" s="388" t="s">
        <v>69</v>
      </c>
      <c r="C18" s="737">
        <v>0</v>
      </c>
      <c r="D18" s="737">
        <v>0</v>
      </c>
      <c r="E18" s="738">
        <v>0</v>
      </c>
      <c r="F18" s="738">
        <v>0</v>
      </c>
      <c r="G18" s="737">
        <v>0</v>
      </c>
      <c r="H18" s="395">
        <f t="shared" si="0"/>
        <v>0</v>
      </c>
    </row>
    <row r="19" spans="1:8">
      <c r="A19" s="403">
        <v>13</v>
      </c>
      <c r="B19" s="390" t="s">
        <v>70</v>
      </c>
      <c r="C19" s="737">
        <v>0</v>
      </c>
      <c r="D19" s="737">
        <v>0</v>
      </c>
      <c r="E19" s="738">
        <v>0</v>
      </c>
      <c r="F19" s="738">
        <v>0</v>
      </c>
      <c r="G19" s="737">
        <v>0</v>
      </c>
      <c r="H19" s="395">
        <f t="shared" si="0"/>
        <v>0</v>
      </c>
    </row>
    <row r="20" spans="1:8">
      <c r="A20" s="402">
        <v>14</v>
      </c>
      <c r="B20" s="388" t="s">
        <v>469</v>
      </c>
      <c r="C20" s="737">
        <v>18271063.390000001</v>
      </c>
      <c r="D20" s="737">
        <v>132259956.10000001</v>
      </c>
      <c r="E20" s="738">
        <v>4700153.00132732</v>
      </c>
      <c r="F20" s="738">
        <v>0</v>
      </c>
      <c r="G20" s="737">
        <v>0</v>
      </c>
      <c r="H20" s="395">
        <f t="shared" si="0"/>
        <v>145830866.4886727</v>
      </c>
    </row>
    <row r="21" spans="1:8" s="305" customFormat="1">
      <c r="A21" s="401">
        <v>15</v>
      </c>
      <c r="B21" s="400" t="s">
        <v>66</v>
      </c>
      <c r="C21" s="739">
        <f t="shared" ref="C21:H21" si="1">SUM(C7:C15)+SUM(C17:C20)</f>
        <v>85623786.319999993</v>
      </c>
      <c r="D21" s="739">
        <f t="shared" si="1"/>
        <v>1046154548.14</v>
      </c>
      <c r="E21" s="739">
        <f t="shared" si="1"/>
        <v>18794647.051327292</v>
      </c>
      <c r="F21" s="739">
        <f t="shared" si="1"/>
        <v>0</v>
      </c>
      <c r="G21" s="739">
        <f t="shared" si="1"/>
        <v>0</v>
      </c>
      <c r="H21" s="395">
        <f t="shared" si="1"/>
        <v>1112983687.4086726</v>
      </c>
    </row>
    <row r="22" spans="1:8">
      <c r="A22" s="399">
        <v>16</v>
      </c>
      <c r="B22" s="398" t="s">
        <v>484</v>
      </c>
      <c r="C22" s="737">
        <v>85623786.319999993</v>
      </c>
      <c r="D22" s="737">
        <v>837975869.67999876</v>
      </c>
      <c r="E22" s="738">
        <v>18510879.560000021</v>
      </c>
      <c r="F22" s="738">
        <v>0</v>
      </c>
      <c r="G22" s="737">
        <v>0</v>
      </c>
      <c r="H22" s="395">
        <f>C22+D22-E22-F22</f>
        <v>905088776.43999875</v>
      </c>
    </row>
    <row r="23" spans="1:8">
      <c r="A23" s="399">
        <v>17</v>
      </c>
      <c r="B23" s="398" t="s">
        <v>485</v>
      </c>
      <c r="C23" s="737">
        <v>0</v>
      </c>
      <c r="D23" s="737">
        <v>6788053.3700000001</v>
      </c>
      <c r="E23" s="738">
        <v>6113.61</v>
      </c>
      <c r="F23" s="738">
        <v>0</v>
      </c>
      <c r="G23" s="737">
        <v>0</v>
      </c>
      <c r="H23" s="395">
        <f>C23+D23-E23-F23</f>
        <v>6781939.7599999998</v>
      </c>
    </row>
    <row r="25" spans="1:8">
      <c r="E25" s="301"/>
      <c r="F25" s="301"/>
    </row>
    <row r="26" spans="1:8" ht="42.6" customHeight="1">
      <c r="B26" s="320" t="s">
        <v>647</v>
      </c>
    </row>
    <row r="31" spans="1:8">
      <c r="E31" s="301"/>
      <c r="F31" s="301"/>
    </row>
    <row r="32" spans="1:8">
      <c r="E32" s="301"/>
      <c r="F32" s="301"/>
    </row>
    <row r="33" spans="5:6">
      <c r="E33" s="301"/>
      <c r="F33" s="301"/>
    </row>
    <row r="34" spans="5:6">
      <c r="E34" s="301"/>
      <c r="F34" s="301"/>
    </row>
    <row r="35" spans="5:6">
      <c r="E35" s="301"/>
      <c r="F35" s="301"/>
    </row>
    <row r="36" spans="5:6">
      <c r="E36" s="301"/>
      <c r="F36" s="301"/>
    </row>
    <row r="37" spans="5:6">
      <c r="E37" s="301"/>
      <c r="F37" s="301"/>
    </row>
    <row r="38" spans="5:6">
      <c r="E38" s="301"/>
      <c r="F38" s="301"/>
    </row>
    <row r="39" spans="5:6">
      <c r="E39" s="301"/>
      <c r="F39" s="301"/>
    </row>
    <row r="40" spans="5:6">
      <c r="E40" s="301"/>
      <c r="F40" s="301"/>
    </row>
    <row r="41" spans="5:6">
      <c r="E41" s="301"/>
      <c r="F41" s="301"/>
    </row>
    <row r="42" spans="5:6">
      <c r="E42" s="301"/>
      <c r="F42" s="301"/>
    </row>
    <row r="43" spans="5:6">
      <c r="E43" s="301"/>
      <c r="F43" s="301"/>
    </row>
    <row r="44" spans="5:6">
      <c r="E44" s="301"/>
      <c r="F44" s="301"/>
    </row>
    <row r="45" spans="5:6">
      <c r="E45" s="301"/>
      <c r="F45" s="301"/>
    </row>
    <row r="46" spans="5:6">
      <c r="E46" s="301"/>
      <c r="F46" s="301"/>
    </row>
    <row r="47" spans="5:6">
      <c r="E47" s="301"/>
      <c r="F47" s="301"/>
    </row>
    <row r="48" spans="5:6">
      <c r="E48" s="301"/>
      <c r="F48" s="301"/>
    </row>
    <row r="49" spans="5:6">
      <c r="E49" s="301"/>
      <c r="F49" s="301"/>
    </row>
    <row r="50" spans="5:6">
      <c r="E50" s="301"/>
      <c r="F50" s="301"/>
    </row>
    <row r="51" spans="5:6">
      <c r="E51" s="301"/>
      <c r="F51" s="301"/>
    </row>
    <row r="52" spans="5:6">
      <c r="E52" s="301"/>
      <c r="F52" s="301"/>
    </row>
    <row r="53" spans="5:6">
      <c r="E53" s="301"/>
      <c r="F53" s="301"/>
    </row>
    <row r="54" spans="5:6">
      <c r="E54" s="301"/>
      <c r="F54" s="301"/>
    </row>
    <row r="55" spans="5:6">
      <c r="E55" s="301"/>
      <c r="F55" s="301"/>
    </row>
    <row r="56" spans="5:6">
      <c r="E56" s="301"/>
      <c r="F56" s="301"/>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I64"/>
  <sheetViews>
    <sheetView showGridLines="0" zoomScale="80" zoomScaleNormal="80" workbookViewId="0">
      <selection activeCell="B2" sqref="B2"/>
    </sheetView>
  </sheetViews>
  <sheetFormatPr defaultColWidth="9.140625" defaultRowHeight="12.75"/>
  <cols>
    <col min="1" max="1" width="11" style="301" bestFit="1" customWidth="1"/>
    <col min="2" max="2" width="93.42578125" style="301" customWidth="1"/>
    <col min="3" max="4" width="35" style="301" customWidth="1"/>
    <col min="5" max="7" width="22" style="301" customWidth="1"/>
    <col min="8" max="8" width="42.140625" style="301" bestFit="1" customWidth="1"/>
    <col min="9" max="16384" width="9.140625" style="301"/>
  </cols>
  <sheetData>
    <row r="1" spans="1:8" ht="13.5">
      <c r="A1" s="300" t="s">
        <v>97</v>
      </c>
      <c r="B1" s="235" t="str">
        <f>Info!C2</f>
        <v>სს "ხალიკ ბანკი საქართველო"</v>
      </c>
      <c r="C1" s="407"/>
      <c r="D1" s="407"/>
      <c r="E1" s="407"/>
      <c r="F1" s="407"/>
      <c r="G1" s="407"/>
      <c r="H1" s="407"/>
    </row>
    <row r="2" spans="1:8">
      <c r="A2" s="302" t="s">
        <v>98</v>
      </c>
      <c r="B2" s="783">
        <f>'1. key ratios'!B2</f>
        <v>45838</v>
      </c>
      <c r="C2" s="407"/>
      <c r="D2" s="407"/>
      <c r="E2" s="407"/>
      <c r="F2" s="407"/>
      <c r="G2" s="407"/>
      <c r="H2" s="407"/>
    </row>
    <row r="3" spans="1:8">
      <c r="A3" s="303" t="s">
        <v>486</v>
      </c>
      <c r="B3" s="407"/>
      <c r="C3" s="407"/>
      <c r="D3" s="407"/>
      <c r="E3" s="407"/>
      <c r="F3" s="407"/>
      <c r="G3" s="407"/>
      <c r="H3" s="407"/>
    </row>
    <row r="4" spans="1:8">
      <c r="A4" s="407"/>
      <c r="B4" s="407"/>
      <c r="C4" s="406" t="s">
        <v>471</v>
      </c>
      <c r="D4" s="406" t="s">
        <v>472</v>
      </c>
      <c r="E4" s="406" t="s">
        <v>473</v>
      </c>
      <c r="F4" s="406" t="s">
        <v>474</v>
      </c>
      <c r="G4" s="406" t="s">
        <v>475</v>
      </c>
      <c r="H4" s="406" t="s">
        <v>476</v>
      </c>
    </row>
    <row r="5" spans="1:8" ht="41.45" customHeight="1">
      <c r="A5" s="876" t="s">
        <v>837</v>
      </c>
      <c r="B5" s="877"/>
      <c r="C5" s="891" t="s">
        <v>565</v>
      </c>
      <c r="D5" s="892"/>
      <c r="E5" s="888" t="s">
        <v>834</v>
      </c>
      <c r="F5" s="888" t="s">
        <v>833</v>
      </c>
      <c r="G5" s="888" t="s">
        <v>480</v>
      </c>
      <c r="H5" s="404" t="s">
        <v>832</v>
      </c>
    </row>
    <row r="6" spans="1:8" ht="25.5">
      <c r="A6" s="880"/>
      <c r="B6" s="881"/>
      <c r="C6" s="405" t="s">
        <v>481</v>
      </c>
      <c r="D6" s="405" t="s">
        <v>482</v>
      </c>
      <c r="E6" s="889"/>
      <c r="F6" s="889"/>
      <c r="G6" s="889"/>
      <c r="H6" s="404" t="s">
        <v>831</v>
      </c>
    </row>
    <row r="7" spans="1:8">
      <c r="A7" s="396">
        <v>1</v>
      </c>
      <c r="B7" s="411" t="s">
        <v>487</v>
      </c>
      <c r="C7" s="737">
        <v>998284.20000000007</v>
      </c>
      <c r="D7" s="737">
        <v>111036110.01000001</v>
      </c>
      <c r="E7" s="737">
        <v>352143.23000000027</v>
      </c>
      <c r="F7" s="737">
        <v>0</v>
      </c>
      <c r="G7" s="737">
        <v>0</v>
      </c>
      <c r="H7" s="395">
        <f t="shared" ref="H7:H34" si="0">C7+D7-E7-F7</f>
        <v>111682250.98</v>
      </c>
    </row>
    <row r="8" spans="1:8">
      <c r="A8" s="396">
        <v>2</v>
      </c>
      <c r="B8" s="411" t="s">
        <v>488</v>
      </c>
      <c r="C8" s="737">
        <v>2689868.08</v>
      </c>
      <c r="D8" s="737">
        <v>138816881.52000004</v>
      </c>
      <c r="E8" s="737">
        <v>1546907.7099999934</v>
      </c>
      <c r="F8" s="737">
        <v>0</v>
      </c>
      <c r="G8" s="737">
        <v>0</v>
      </c>
      <c r="H8" s="395">
        <f t="shared" si="0"/>
        <v>139959841.89000005</v>
      </c>
    </row>
    <row r="9" spans="1:8">
      <c r="A9" s="396">
        <v>3</v>
      </c>
      <c r="B9" s="411" t="s">
        <v>836</v>
      </c>
      <c r="C9" s="737">
        <v>0</v>
      </c>
      <c r="D9" s="737">
        <v>0</v>
      </c>
      <c r="E9" s="737">
        <v>0</v>
      </c>
      <c r="F9" s="737">
        <v>0</v>
      </c>
      <c r="G9" s="737">
        <v>0</v>
      </c>
      <c r="H9" s="395">
        <f t="shared" si="0"/>
        <v>0</v>
      </c>
    </row>
    <row r="10" spans="1:8">
      <c r="A10" s="396">
        <v>4</v>
      </c>
      <c r="B10" s="411" t="s">
        <v>489</v>
      </c>
      <c r="C10" s="737">
        <v>5044698.78</v>
      </c>
      <c r="D10" s="737">
        <v>53637511.220000021</v>
      </c>
      <c r="E10" s="737">
        <v>740599.96</v>
      </c>
      <c r="F10" s="737">
        <v>0</v>
      </c>
      <c r="G10" s="737">
        <v>0</v>
      </c>
      <c r="H10" s="395">
        <f t="shared" si="0"/>
        <v>57941610.040000021</v>
      </c>
    </row>
    <row r="11" spans="1:8">
      <c r="A11" s="396">
        <v>5</v>
      </c>
      <c r="B11" s="411" t="s">
        <v>490</v>
      </c>
      <c r="C11" s="737">
        <v>15028806.239999998</v>
      </c>
      <c r="D11" s="737">
        <v>144992602.46999988</v>
      </c>
      <c r="E11" s="737">
        <v>1897232.0999999999</v>
      </c>
      <c r="F11" s="737">
        <v>0</v>
      </c>
      <c r="G11" s="737">
        <v>0</v>
      </c>
      <c r="H11" s="395">
        <f t="shared" si="0"/>
        <v>158124176.6099999</v>
      </c>
    </row>
    <row r="12" spans="1:8">
      <c r="A12" s="396">
        <v>6</v>
      </c>
      <c r="B12" s="411" t="s">
        <v>491</v>
      </c>
      <c r="C12" s="737">
        <v>97211.23</v>
      </c>
      <c r="D12" s="737">
        <v>27483062.009999994</v>
      </c>
      <c r="E12" s="737">
        <v>108487.57999999999</v>
      </c>
      <c r="F12" s="737">
        <v>0</v>
      </c>
      <c r="G12" s="737">
        <v>0</v>
      </c>
      <c r="H12" s="395">
        <f t="shared" si="0"/>
        <v>27471785.659999996</v>
      </c>
    </row>
    <row r="13" spans="1:8">
      <c r="A13" s="396">
        <v>7</v>
      </c>
      <c r="B13" s="411" t="s">
        <v>492</v>
      </c>
      <c r="C13" s="737">
        <v>4077870.9800000004</v>
      </c>
      <c r="D13" s="737">
        <v>2249365.09</v>
      </c>
      <c r="E13" s="737">
        <v>269083.58999999997</v>
      </c>
      <c r="F13" s="737">
        <v>0</v>
      </c>
      <c r="G13" s="737">
        <v>0</v>
      </c>
      <c r="H13" s="395">
        <f t="shared" si="0"/>
        <v>6058152.4800000004</v>
      </c>
    </row>
    <row r="14" spans="1:8">
      <c r="A14" s="396">
        <v>8</v>
      </c>
      <c r="B14" s="411" t="s">
        <v>493</v>
      </c>
      <c r="C14" s="737">
        <v>77125.110000000015</v>
      </c>
      <c r="D14" s="737">
        <v>3102786.45</v>
      </c>
      <c r="E14" s="737">
        <v>29314.010000000002</v>
      </c>
      <c r="F14" s="737">
        <v>0</v>
      </c>
      <c r="G14" s="737">
        <v>0</v>
      </c>
      <c r="H14" s="395">
        <f t="shared" si="0"/>
        <v>3150597.5500000003</v>
      </c>
    </row>
    <row r="15" spans="1:8">
      <c r="A15" s="396">
        <v>9</v>
      </c>
      <c r="B15" s="411" t="s">
        <v>494</v>
      </c>
      <c r="C15" s="737">
        <v>15161.71</v>
      </c>
      <c r="D15" s="737">
        <v>1241043.77</v>
      </c>
      <c r="E15" s="737">
        <v>35541.799999999996</v>
      </c>
      <c r="F15" s="737">
        <v>0</v>
      </c>
      <c r="G15" s="737">
        <v>0</v>
      </c>
      <c r="H15" s="395">
        <f t="shared" si="0"/>
        <v>1220663.68</v>
      </c>
    </row>
    <row r="16" spans="1:8">
      <c r="A16" s="396">
        <v>10</v>
      </c>
      <c r="B16" s="411" t="s">
        <v>495</v>
      </c>
      <c r="C16" s="737">
        <v>215681.16999999998</v>
      </c>
      <c r="D16" s="737">
        <v>718534.94000000018</v>
      </c>
      <c r="E16" s="737">
        <v>61265.88</v>
      </c>
      <c r="F16" s="737">
        <v>0</v>
      </c>
      <c r="G16" s="737">
        <v>0</v>
      </c>
      <c r="H16" s="395">
        <f t="shared" si="0"/>
        <v>872950.2300000001</v>
      </c>
    </row>
    <row r="17" spans="1:9">
      <c r="A17" s="396">
        <v>11</v>
      </c>
      <c r="B17" s="411" t="s">
        <v>496</v>
      </c>
      <c r="C17" s="737">
        <v>32198.06</v>
      </c>
      <c r="D17" s="737">
        <v>12477163.969999999</v>
      </c>
      <c r="E17" s="737">
        <v>699055.92000000016</v>
      </c>
      <c r="F17" s="737">
        <v>0</v>
      </c>
      <c r="G17" s="737">
        <v>0</v>
      </c>
      <c r="H17" s="395">
        <f t="shared" si="0"/>
        <v>11810306.109999999</v>
      </c>
    </row>
    <row r="18" spans="1:9">
      <c r="A18" s="396">
        <v>12</v>
      </c>
      <c r="B18" s="411" t="s">
        <v>497</v>
      </c>
      <c r="C18" s="737">
        <v>5392041.5699999994</v>
      </c>
      <c r="D18" s="737">
        <v>87173692.949999958</v>
      </c>
      <c r="E18" s="737">
        <v>1685809.0800000003</v>
      </c>
      <c r="F18" s="737">
        <v>0</v>
      </c>
      <c r="G18" s="737">
        <v>0</v>
      </c>
      <c r="H18" s="395">
        <f t="shared" si="0"/>
        <v>90879925.439999953</v>
      </c>
    </row>
    <row r="19" spans="1:9">
      <c r="A19" s="396">
        <v>13</v>
      </c>
      <c r="B19" s="411" t="s">
        <v>498</v>
      </c>
      <c r="C19" s="737">
        <v>8703388.4699999988</v>
      </c>
      <c r="D19" s="737">
        <v>32867930.350000072</v>
      </c>
      <c r="E19" s="737">
        <v>1626448.849999998</v>
      </c>
      <c r="F19" s="737">
        <v>0</v>
      </c>
      <c r="G19" s="737">
        <v>0</v>
      </c>
      <c r="H19" s="395">
        <f t="shared" si="0"/>
        <v>39944869.970000066</v>
      </c>
    </row>
    <row r="20" spans="1:9">
      <c r="A20" s="396">
        <v>14</v>
      </c>
      <c r="B20" s="411" t="s">
        <v>499</v>
      </c>
      <c r="C20" s="737">
        <v>11566133.689999999</v>
      </c>
      <c r="D20" s="737">
        <v>71768258.780000031</v>
      </c>
      <c r="E20" s="737">
        <v>945752.04000000015</v>
      </c>
      <c r="F20" s="737">
        <v>0</v>
      </c>
      <c r="G20" s="737">
        <v>0</v>
      </c>
      <c r="H20" s="395">
        <f t="shared" si="0"/>
        <v>82388640.430000022</v>
      </c>
    </row>
    <row r="21" spans="1:9">
      <c r="A21" s="396">
        <v>15</v>
      </c>
      <c r="B21" s="411" t="s">
        <v>500</v>
      </c>
      <c r="C21" s="737">
        <v>7892637.0800000001</v>
      </c>
      <c r="D21" s="737">
        <v>20487248.820000008</v>
      </c>
      <c r="E21" s="737">
        <v>1633908.47</v>
      </c>
      <c r="F21" s="737">
        <v>0</v>
      </c>
      <c r="G21" s="737">
        <v>0</v>
      </c>
      <c r="H21" s="395">
        <f t="shared" si="0"/>
        <v>26745977.430000007</v>
      </c>
    </row>
    <row r="22" spans="1:9">
      <c r="A22" s="396">
        <v>16</v>
      </c>
      <c r="B22" s="411" t="s">
        <v>501</v>
      </c>
      <c r="C22" s="737">
        <v>529.79</v>
      </c>
      <c r="D22" s="737">
        <v>138903.44999999998</v>
      </c>
      <c r="E22" s="737">
        <v>1107.0999999999999</v>
      </c>
      <c r="F22" s="737">
        <v>0</v>
      </c>
      <c r="G22" s="737">
        <v>0</v>
      </c>
      <c r="H22" s="395">
        <f t="shared" si="0"/>
        <v>138326.13999999998</v>
      </c>
    </row>
    <row r="23" spans="1:9">
      <c r="A23" s="396">
        <v>17</v>
      </c>
      <c r="B23" s="411" t="s">
        <v>502</v>
      </c>
      <c r="C23" s="737">
        <v>22046.590000000004</v>
      </c>
      <c r="D23" s="737">
        <v>6699021.8699999992</v>
      </c>
      <c r="E23" s="737">
        <v>39877.919999999998</v>
      </c>
      <c r="F23" s="737">
        <v>0</v>
      </c>
      <c r="G23" s="737">
        <v>0</v>
      </c>
      <c r="H23" s="395">
        <f t="shared" si="0"/>
        <v>6681190.5399999991</v>
      </c>
    </row>
    <row r="24" spans="1:9">
      <c r="A24" s="396">
        <v>18</v>
      </c>
      <c r="B24" s="411" t="s">
        <v>503</v>
      </c>
      <c r="C24" s="737">
        <v>0</v>
      </c>
      <c r="D24" s="737">
        <v>2413632.29</v>
      </c>
      <c r="E24" s="737">
        <v>1482.05</v>
      </c>
      <c r="F24" s="737">
        <v>0</v>
      </c>
      <c r="G24" s="737">
        <v>0</v>
      </c>
      <c r="H24" s="395">
        <f t="shared" si="0"/>
        <v>2412150.2400000002</v>
      </c>
    </row>
    <row r="25" spans="1:9">
      <c r="A25" s="396">
        <v>19</v>
      </c>
      <c r="B25" s="411" t="s">
        <v>504</v>
      </c>
      <c r="C25" s="737">
        <v>3515.3700000000003</v>
      </c>
      <c r="D25" s="737">
        <v>1859813.31</v>
      </c>
      <c r="E25" s="737">
        <v>19225.84</v>
      </c>
      <c r="F25" s="737">
        <v>0</v>
      </c>
      <c r="G25" s="737">
        <v>0</v>
      </c>
      <c r="H25" s="395">
        <f t="shared" si="0"/>
        <v>1844102.84</v>
      </c>
    </row>
    <row r="26" spans="1:9">
      <c r="A26" s="396">
        <v>20</v>
      </c>
      <c r="B26" s="411" t="s">
        <v>505</v>
      </c>
      <c r="C26" s="737">
        <v>441290.24000000005</v>
      </c>
      <c r="D26" s="737">
        <v>29327112.679999989</v>
      </c>
      <c r="E26" s="737">
        <v>246570.39000000019</v>
      </c>
      <c r="F26" s="737">
        <v>0</v>
      </c>
      <c r="G26" s="737">
        <v>0</v>
      </c>
      <c r="H26" s="395">
        <f t="shared" si="0"/>
        <v>29521832.529999986</v>
      </c>
      <c r="I26" s="307"/>
    </row>
    <row r="27" spans="1:9">
      <c r="A27" s="396">
        <v>21</v>
      </c>
      <c r="B27" s="411" t="s">
        <v>506</v>
      </c>
      <c r="C27" s="737">
        <v>657023.59</v>
      </c>
      <c r="D27" s="737">
        <v>409136.92000000004</v>
      </c>
      <c r="E27" s="737">
        <v>8561.7099999999991</v>
      </c>
      <c r="F27" s="737">
        <v>0</v>
      </c>
      <c r="G27" s="737">
        <v>0</v>
      </c>
      <c r="H27" s="395">
        <f t="shared" si="0"/>
        <v>1057598.8</v>
      </c>
      <c r="I27" s="307"/>
    </row>
    <row r="28" spans="1:9">
      <c r="A28" s="396">
        <v>22</v>
      </c>
      <c r="B28" s="411" t="s">
        <v>507</v>
      </c>
      <c r="C28" s="737">
        <v>78309.440000000002</v>
      </c>
      <c r="D28" s="737">
        <v>1134191.6100000001</v>
      </c>
      <c r="E28" s="737">
        <v>36073.370000000003</v>
      </c>
      <c r="F28" s="737">
        <v>0</v>
      </c>
      <c r="G28" s="737">
        <v>0</v>
      </c>
      <c r="H28" s="395">
        <f t="shared" si="0"/>
        <v>1176427.68</v>
      </c>
      <c r="I28" s="307"/>
    </row>
    <row r="29" spans="1:9">
      <c r="A29" s="396">
        <v>23</v>
      </c>
      <c r="B29" s="411" t="s">
        <v>508</v>
      </c>
      <c r="C29" s="737">
        <v>8578618.9200000018</v>
      </c>
      <c r="D29" s="737">
        <v>153286423.85999984</v>
      </c>
      <c r="E29" s="737">
        <v>3737408.5499999942</v>
      </c>
      <c r="F29" s="737">
        <v>0</v>
      </c>
      <c r="G29" s="737">
        <v>0</v>
      </c>
      <c r="H29" s="395">
        <f t="shared" si="0"/>
        <v>158127634.22999987</v>
      </c>
      <c r="I29" s="307"/>
    </row>
    <row r="30" spans="1:9">
      <c r="A30" s="396">
        <v>24</v>
      </c>
      <c r="B30" s="411" t="s">
        <v>509</v>
      </c>
      <c r="C30" s="737">
        <v>4144262.8800000008</v>
      </c>
      <c r="D30" s="737">
        <v>15940410.139999995</v>
      </c>
      <c r="E30" s="737">
        <v>424984.47000000015</v>
      </c>
      <c r="F30" s="737">
        <v>0</v>
      </c>
      <c r="G30" s="737">
        <v>0</v>
      </c>
      <c r="H30" s="395">
        <f t="shared" si="0"/>
        <v>19659688.549999997</v>
      </c>
      <c r="I30" s="307"/>
    </row>
    <row r="31" spans="1:9">
      <c r="A31" s="396">
        <v>25</v>
      </c>
      <c r="B31" s="411" t="s">
        <v>510</v>
      </c>
      <c r="C31" s="737">
        <v>9867083.1299999971</v>
      </c>
      <c r="D31" s="737">
        <v>64106156.11999999</v>
      </c>
      <c r="E31" s="737">
        <v>2371927.3500000006</v>
      </c>
      <c r="F31" s="737">
        <v>0</v>
      </c>
      <c r="G31" s="737">
        <v>0</v>
      </c>
      <c r="H31" s="395">
        <f t="shared" si="0"/>
        <v>71601311.899999991</v>
      </c>
      <c r="I31" s="307"/>
    </row>
    <row r="32" spans="1:9">
      <c r="A32" s="396">
        <v>26</v>
      </c>
      <c r="B32" s="411" t="s">
        <v>511</v>
      </c>
      <c r="C32" s="737">
        <v>0</v>
      </c>
      <c r="D32" s="737">
        <v>0</v>
      </c>
      <c r="E32" s="737">
        <v>0</v>
      </c>
      <c r="F32" s="737">
        <v>0</v>
      </c>
      <c r="G32" s="737">
        <v>0</v>
      </c>
      <c r="H32" s="395">
        <f t="shared" si="0"/>
        <v>0</v>
      </c>
      <c r="I32" s="307"/>
    </row>
    <row r="33" spans="1:9">
      <c r="A33" s="396">
        <v>27</v>
      </c>
      <c r="B33" s="397" t="s">
        <v>88</v>
      </c>
      <c r="C33" s="737">
        <v>0</v>
      </c>
      <c r="D33" s="737">
        <v>62787553.539999999</v>
      </c>
      <c r="E33" s="737">
        <v>275878.08132732095</v>
      </c>
      <c r="F33" s="737">
        <v>0</v>
      </c>
      <c r="G33" s="737">
        <v>0</v>
      </c>
      <c r="H33" s="395">
        <f t="shared" si="0"/>
        <v>62511675.45867268</v>
      </c>
      <c r="I33" s="307"/>
    </row>
    <row r="34" spans="1:9">
      <c r="A34" s="396">
        <v>28</v>
      </c>
      <c r="B34" s="410" t="s">
        <v>66</v>
      </c>
      <c r="C34" s="739">
        <f>SUM(C7:C33)</f>
        <v>85623786.319999993</v>
      </c>
      <c r="D34" s="739">
        <f>SUM(D7:D33)</f>
        <v>1046154548.1399994</v>
      </c>
      <c r="E34" s="739">
        <f>SUM(E7:E33)</f>
        <v>18794647.051327307</v>
      </c>
      <c r="F34" s="739">
        <f>SUM(F7:F33)</f>
        <v>0</v>
      </c>
      <c r="G34" s="739">
        <f>SUM(G7:G33)</f>
        <v>0</v>
      </c>
      <c r="H34" s="395">
        <f t="shared" si="0"/>
        <v>1112983687.4086721</v>
      </c>
      <c r="I34" s="307"/>
    </row>
    <row r="35" spans="1:9">
      <c r="A35" s="307"/>
      <c r="B35" s="307"/>
      <c r="C35" s="307"/>
      <c r="D35" s="307"/>
      <c r="E35" s="307"/>
      <c r="F35" s="307"/>
      <c r="G35" s="307"/>
      <c r="H35" s="307"/>
      <c r="I35" s="307"/>
    </row>
    <row r="36" spans="1:9">
      <c r="A36" s="307"/>
      <c r="B36" s="308"/>
      <c r="C36" s="308"/>
      <c r="D36" s="308"/>
      <c r="E36" s="308"/>
      <c r="F36" s="308"/>
      <c r="G36" s="308"/>
      <c r="H36" s="308"/>
      <c r="I36" s="307"/>
    </row>
    <row r="37" spans="1:9">
      <c r="B37" s="308"/>
      <c r="C37" s="308"/>
      <c r="D37" s="308"/>
      <c r="E37" s="308"/>
      <c r="F37" s="308"/>
      <c r="G37" s="308"/>
      <c r="H37" s="308"/>
    </row>
    <row r="38" spans="1:9">
      <c r="B38" s="308"/>
      <c r="C38" s="308"/>
      <c r="D38" s="308"/>
      <c r="E38" s="308"/>
      <c r="F38" s="308"/>
      <c r="G38" s="308"/>
      <c r="H38" s="308"/>
    </row>
    <row r="39" spans="1:9">
      <c r="B39" s="308"/>
      <c r="C39" s="308"/>
      <c r="D39" s="308"/>
      <c r="E39" s="308"/>
      <c r="F39" s="308"/>
      <c r="G39" s="308"/>
      <c r="H39" s="308"/>
    </row>
    <row r="40" spans="1:9">
      <c r="B40" s="308"/>
      <c r="C40" s="308"/>
      <c r="D40" s="308"/>
      <c r="E40" s="308"/>
      <c r="F40" s="308"/>
      <c r="G40" s="308"/>
      <c r="H40" s="308"/>
    </row>
    <row r="41" spans="1:9">
      <c r="B41" s="308"/>
      <c r="C41" s="308"/>
      <c r="D41" s="308"/>
      <c r="E41" s="308"/>
      <c r="F41" s="308"/>
      <c r="G41" s="308"/>
      <c r="H41" s="308"/>
    </row>
    <row r="42" spans="1:9">
      <c r="B42" s="308"/>
      <c r="C42" s="308"/>
      <c r="D42" s="308"/>
      <c r="E42" s="308"/>
      <c r="F42" s="308"/>
      <c r="G42" s="308"/>
      <c r="H42" s="308"/>
    </row>
    <row r="43" spans="1:9">
      <c r="B43" s="308"/>
      <c r="C43" s="308"/>
      <c r="D43" s="308"/>
      <c r="E43" s="308"/>
      <c r="F43" s="308"/>
      <c r="G43" s="308"/>
      <c r="H43" s="308"/>
    </row>
    <row r="44" spans="1:9">
      <c r="B44" s="308"/>
      <c r="C44" s="308"/>
      <c r="D44" s="308"/>
      <c r="E44" s="308"/>
      <c r="F44" s="308"/>
      <c r="G44" s="308"/>
      <c r="H44" s="308"/>
    </row>
    <row r="45" spans="1:9">
      <c r="B45" s="308"/>
      <c r="C45" s="308"/>
      <c r="D45" s="308"/>
      <c r="E45" s="308"/>
      <c r="F45" s="308"/>
      <c r="G45" s="308"/>
      <c r="H45" s="308"/>
    </row>
    <row r="46" spans="1:9">
      <c r="B46" s="308"/>
      <c r="C46" s="308"/>
      <c r="D46" s="308"/>
      <c r="E46" s="308"/>
      <c r="F46" s="308"/>
      <c r="G46" s="308"/>
      <c r="H46" s="308"/>
    </row>
    <row r="47" spans="1:9">
      <c r="B47" s="308"/>
      <c r="C47" s="308"/>
      <c r="D47" s="308"/>
      <c r="E47" s="308"/>
      <c r="F47" s="308"/>
      <c r="G47" s="308"/>
      <c r="H47" s="308"/>
    </row>
    <row r="48" spans="1:9">
      <c r="B48" s="308"/>
      <c r="C48" s="308"/>
      <c r="D48" s="308"/>
      <c r="E48" s="308"/>
      <c r="F48" s="308"/>
      <c r="G48" s="308"/>
      <c r="H48" s="308"/>
    </row>
    <row r="49" spans="2:8">
      <c r="B49" s="308"/>
      <c r="C49" s="308"/>
      <c r="D49" s="308"/>
      <c r="E49" s="308"/>
      <c r="F49" s="308"/>
      <c r="G49" s="308"/>
      <c r="H49" s="308"/>
    </row>
    <row r="50" spans="2:8">
      <c r="B50" s="308"/>
      <c r="C50" s="308"/>
      <c r="D50" s="308"/>
      <c r="E50" s="308"/>
      <c r="F50" s="308"/>
      <c r="G50" s="308"/>
      <c r="H50" s="308"/>
    </row>
    <row r="51" spans="2:8">
      <c r="B51" s="308"/>
      <c r="C51" s="308"/>
      <c r="D51" s="308"/>
      <c r="E51" s="308"/>
      <c r="F51" s="308"/>
      <c r="G51" s="308"/>
      <c r="H51" s="308"/>
    </row>
    <row r="52" spans="2:8">
      <c r="B52" s="308"/>
      <c r="C52" s="308"/>
      <c r="D52" s="308"/>
      <c r="E52" s="308"/>
      <c r="F52" s="308"/>
      <c r="G52" s="308"/>
      <c r="H52" s="308"/>
    </row>
    <row r="53" spans="2:8">
      <c r="B53" s="308"/>
      <c r="C53" s="308"/>
      <c r="D53" s="308"/>
      <c r="E53" s="308"/>
      <c r="F53" s="308"/>
      <c r="G53" s="308"/>
      <c r="H53" s="308"/>
    </row>
    <row r="54" spans="2:8">
      <c r="B54" s="308"/>
      <c r="C54" s="308"/>
      <c r="D54" s="308"/>
      <c r="E54" s="308"/>
      <c r="F54" s="308"/>
      <c r="G54" s="308"/>
      <c r="H54" s="308"/>
    </row>
    <row r="55" spans="2:8">
      <c r="B55" s="308"/>
      <c r="C55" s="308"/>
      <c r="D55" s="308"/>
      <c r="E55" s="308"/>
      <c r="F55" s="308"/>
      <c r="G55" s="308"/>
      <c r="H55" s="308"/>
    </row>
    <row r="56" spans="2:8">
      <c r="B56" s="308"/>
      <c r="C56" s="308"/>
      <c r="D56" s="308"/>
      <c r="E56" s="308"/>
      <c r="F56" s="308"/>
      <c r="G56" s="308"/>
      <c r="H56" s="308"/>
    </row>
    <row r="57" spans="2:8">
      <c r="B57" s="308"/>
      <c r="C57" s="308"/>
      <c r="D57" s="308"/>
      <c r="E57" s="308"/>
      <c r="F57" s="308"/>
      <c r="G57" s="308"/>
      <c r="H57" s="308"/>
    </row>
    <row r="58" spans="2:8">
      <c r="B58" s="308"/>
      <c r="C58" s="308"/>
      <c r="D58" s="308"/>
      <c r="E58" s="308"/>
      <c r="F58" s="308"/>
      <c r="G58" s="308"/>
      <c r="H58" s="308"/>
    </row>
    <row r="59" spans="2:8">
      <c r="B59" s="308"/>
      <c r="C59" s="308"/>
      <c r="D59" s="308"/>
      <c r="E59" s="308"/>
      <c r="F59" s="308"/>
      <c r="G59" s="308"/>
      <c r="H59" s="308"/>
    </row>
    <row r="60" spans="2:8">
      <c r="B60" s="308"/>
      <c r="C60" s="308"/>
      <c r="D60" s="308"/>
      <c r="E60" s="308"/>
      <c r="F60" s="308"/>
      <c r="G60" s="308"/>
      <c r="H60" s="308"/>
    </row>
    <row r="61" spans="2:8">
      <c r="B61" s="308"/>
      <c r="C61" s="308"/>
      <c r="D61" s="308"/>
      <c r="E61" s="308"/>
      <c r="F61" s="308"/>
      <c r="G61" s="308"/>
      <c r="H61" s="308"/>
    </row>
    <row r="62" spans="2:8">
      <c r="B62" s="308"/>
      <c r="C62" s="308"/>
      <c r="D62" s="308"/>
      <c r="E62" s="308"/>
      <c r="F62" s="308"/>
      <c r="G62" s="308"/>
      <c r="H62" s="308"/>
    </row>
    <row r="63" spans="2:8">
      <c r="B63" s="308"/>
      <c r="C63" s="308"/>
      <c r="D63" s="308"/>
      <c r="E63" s="308"/>
      <c r="F63" s="308"/>
      <c r="G63" s="308"/>
      <c r="H63" s="308"/>
    </row>
    <row r="64" spans="2:8">
      <c r="B64" s="308"/>
      <c r="C64" s="308"/>
      <c r="D64" s="308"/>
      <c r="E64" s="308"/>
      <c r="F64" s="308"/>
      <c r="G64" s="308"/>
      <c r="H64" s="308"/>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D27"/>
  <sheetViews>
    <sheetView showGridLines="0" zoomScale="80" zoomScaleNormal="80" workbookViewId="0">
      <selection activeCell="B2" sqref="B2"/>
    </sheetView>
  </sheetViews>
  <sheetFormatPr defaultColWidth="9.140625" defaultRowHeight="12.75"/>
  <cols>
    <col min="1" max="1" width="11.85546875" style="301" bestFit="1" customWidth="1"/>
    <col min="2" max="2" width="108" style="301" bestFit="1" customWidth="1"/>
    <col min="3" max="3" width="35.5703125" style="301" customWidth="1"/>
    <col min="4" max="4" width="38.42578125" style="306" customWidth="1"/>
    <col min="5" max="16384" width="9.140625" style="301"/>
  </cols>
  <sheetData>
    <row r="1" spans="1:4" ht="13.5">
      <c r="A1" s="300" t="s">
        <v>97</v>
      </c>
      <c r="B1" s="235" t="str">
        <f>Info!C2</f>
        <v>სს "ხალიკ ბანკი საქართველო"</v>
      </c>
      <c r="D1" s="301"/>
    </row>
    <row r="2" spans="1:4">
      <c r="A2" s="302" t="s">
        <v>98</v>
      </c>
      <c r="B2" s="783">
        <f>'1. key ratios'!B2</f>
        <v>45838</v>
      </c>
      <c r="D2" s="301"/>
    </row>
    <row r="3" spans="1:4">
      <c r="A3" s="303" t="s">
        <v>512</v>
      </c>
      <c r="D3" s="301"/>
    </row>
    <row r="5" spans="1:4">
      <c r="A5" s="893" t="s">
        <v>848</v>
      </c>
      <c r="B5" s="893"/>
      <c r="C5" s="419" t="s">
        <v>531</v>
      </c>
      <c r="D5" s="419" t="s">
        <v>847</v>
      </c>
    </row>
    <row r="6" spans="1:4">
      <c r="A6" s="418">
        <v>1</v>
      </c>
      <c r="B6" s="412" t="s">
        <v>846</v>
      </c>
      <c r="C6" s="740">
        <v>17923462.770000003</v>
      </c>
      <c r="D6" s="740">
        <v>0</v>
      </c>
    </row>
    <row r="7" spans="1:4">
      <c r="A7" s="415">
        <v>2</v>
      </c>
      <c r="B7" s="412" t="s">
        <v>845</v>
      </c>
      <c r="C7" s="740">
        <f>SUM(C8:C9)</f>
        <v>2974001.9838183518</v>
      </c>
      <c r="D7" s="740">
        <f>SUM(D8:D9)</f>
        <v>0</v>
      </c>
    </row>
    <row r="8" spans="1:4">
      <c r="A8" s="417">
        <v>2.1</v>
      </c>
      <c r="B8" s="416" t="s">
        <v>844</v>
      </c>
      <c r="C8" s="740">
        <v>2526997.1451592995</v>
      </c>
      <c r="D8" s="740">
        <v>0</v>
      </c>
    </row>
    <row r="9" spans="1:4">
      <c r="A9" s="417">
        <v>2.2000000000000002</v>
      </c>
      <c r="B9" s="416" t="s">
        <v>843</v>
      </c>
      <c r="C9" s="740">
        <v>447004.8386590521</v>
      </c>
      <c r="D9" s="740">
        <v>0</v>
      </c>
    </row>
    <row r="10" spans="1:4">
      <c r="A10" s="418">
        <v>3</v>
      </c>
      <c r="B10" s="412" t="s">
        <v>842</v>
      </c>
      <c r="C10" s="740">
        <f>SUM(C11:C13)</f>
        <v>2438720.5027745874</v>
      </c>
      <c r="D10" s="740">
        <f>SUM(D11:D13)</f>
        <v>0</v>
      </c>
    </row>
    <row r="11" spans="1:4">
      <c r="A11" s="417">
        <v>3.1</v>
      </c>
      <c r="B11" s="416" t="s">
        <v>513</v>
      </c>
      <c r="C11" s="740">
        <v>0</v>
      </c>
      <c r="D11" s="740">
        <v>0</v>
      </c>
    </row>
    <row r="12" spans="1:4">
      <c r="A12" s="417">
        <v>3.2</v>
      </c>
      <c r="B12" s="416" t="s">
        <v>841</v>
      </c>
      <c r="C12" s="740">
        <v>2390725.6376912417</v>
      </c>
      <c r="D12" s="740">
        <v>0</v>
      </c>
    </row>
    <row r="13" spans="1:4">
      <c r="A13" s="417">
        <v>3.3</v>
      </c>
      <c r="B13" s="416" t="s">
        <v>840</v>
      </c>
      <c r="C13" s="740">
        <v>47994.865083345721</v>
      </c>
      <c r="D13" s="740">
        <v>0</v>
      </c>
    </row>
    <row r="14" spans="1:4">
      <c r="A14" s="415">
        <v>4</v>
      </c>
      <c r="B14" s="414" t="s">
        <v>839</v>
      </c>
      <c r="C14" s="740">
        <v>52135.308956241242</v>
      </c>
      <c r="D14" s="740">
        <v>0</v>
      </c>
    </row>
    <row r="15" spans="1:4">
      <c r="A15" s="413">
        <v>5</v>
      </c>
      <c r="B15" s="412" t="s">
        <v>838</v>
      </c>
      <c r="C15" s="736">
        <f>C6+C7-C10+C14</f>
        <v>18510879.56000001</v>
      </c>
      <c r="D15" s="736">
        <f>D6+D7-D10+D14</f>
        <v>0</v>
      </c>
    </row>
    <row r="18" spans="4:4">
      <c r="D18" s="301"/>
    </row>
    <row r="19" spans="4:4">
      <c r="D19" s="301"/>
    </row>
    <row r="20" spans="4:4">
      <c r="D20" s="301"/>
    </row>
    <row r="21" spans="4:4">
      <c r="D21" s="301"/>
    </row>
    <row r="22" spans="4:4">
      <c r="D22" s="301"/>
    </row>
    <row r="23" spans="4:4">
      <c r="D23" s="301"/>
    </row>
    <row r="24" spans="4:4">
      <c r="D24" s="301"/>
    </row>
    <row r="25" spans="4:4">
      <c r="D25" s="301"/>
    </row>
    <row r="26" spans="4:4">
      <c r="D26" s="301"/>
    </row>
    <row r="27" spans="4:4">
      <c r="D27" s="301"/>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D36"/>
  <sheetViews>
    <sheetView showGridLines="0" zoomScale="80" zoomScaleNormal="80" workbookViewId="0"/>
  </sheetViews>
  <sheetFormatPr defaultColWidth="9.140625" defaultRowHeight="12.75"/>
  <cols>
    <col min="1" max="1" width="11.85546875" style="407" bestFit="1" customWidth="1"/>
    <col min="2" max="2" width="128.85546875" style="407" bestFit="1" customWidth="1"/>
    <col min="3" max="3" width="37" style="407" customWidth="1"/>
    <col min="4" max="4" width="50.5703125" style="407" customWidth="1"/>
    <col min="5" max="16384" width="9.140625" style="407"/>
  </cols>
  <sheetData>
    <row r="1" spans="1:4" ht="13.5">
      <c r="A1" s="300" t="s">
        <v>97</v>
      </c>
      <c r="B1" s="235" t="str">
        <f>Info!C2</f>
        <v>სს "ხალიკ ბანკი საქართველო"</v>
      </c>
    </row>
    <row r="2" spans="1:4">
      <c r="A2" s="302" t="s">
        <v>98</v>
      </c>
      <c r="B2" s="783">
        <f>'1. key ratios'!B2</f>
        <v>45838</v>
      </c>
    </row>
    <row r="3" spans="1:4">
      <c r="A3" s="303" t="s">
        <v>514</v>
      </c>
    </row>
    <row r="4" spans="1:4">
      <c r="A4" s="303"/>
    </row>
    <row r="5" spans="1:4" ht="15" customHeight="1">
      <c r="A5" s="894" t="s">
        <v>515</v>
      </c>
      <c r="B5" s="895"/>
      <c r="C5" s="898" t="s">
        <v>516</v>
      </c>
      <c r="D5" s="898" t="s">
        <v>517</v>
      </c>
    </row>
    <row r="6" spans="1:4">
      <c r="A6" s="896"/>
      <c r="B6" s="897"/>
      <c r="C6" s="898"/>
      <c r="D6" s="898"/>
    </row>
    <row r="7" spans="1:4">
      <c r="A7" s="410">
        <v>1</v>
      </c>
      <c r="B7" s="400" t="s">
        <v>518</v>
      </c>
      <c r="C7" s="737">
        <v>81360947.970000029</v>
      </c>
      <c r="D7" s="420"/>
    </row>
    <row r="8" spans="1:4">
      <c r="A8" s="397">
        <v>2</v>
      </c>
      <c r="B8" s="397" t="s">
        <v>519</v>
      </c>
      <c r="C8" s="737">
        <v>14561649.983783266</v>
      </c>
      <c r="D8" s="420"/>
    </row>
    <row r="9" spans="1:4">
      <c r="A9" s="397">
        <v>3</v>
      </c>
      <c r="B9" s="423" t="s">
        <v>520</v>
      </c>
      <c r="C9" s="737">
        <v>52467.94621672394</v>
      </c>
      <c r="D9" s="420"/>
    </row>
    <row r="10" spans="1:4">
      <c r="A10" s="397">
        <v>4</v>
      </c>
      <c r="B10" s="397" t="s">
        <v>521</v>
      </c>
      <c r="C10" s="737">
        <f>SUM(C11:C17)</f>
        <v>10351279.679999998</v>
      </c>
      <c r="D10" s="420"/>
    </row>
    <row r="11" spans="1:4">
      <c r="A11" s="397">
        <v>5</v>
      </c>
      <c r="B11" s="422" t="s">
        <v>849</v>
      </c>
      <c r="C11" s="737">
        <v>1396562.98</v>
      </c>
      <c r="D11" s="420"/>
    </row>
    <row r="12" spans="1:4">
      <c r="A12" s="397">
        <v>6</v>
      </c>
      <c r="B12" s="422" t="s">
        <v>522</v>
      </c>
      <c r="C12" s="737">
        <v>5104659.8399999989</v>
      </c>
      <c r="D12" s="420"/>
    </row>
    <row r="13" spans="1:4">
      <c r="A13" s="397">
        <v>7</v>
      </c>
      <c r="B13" s="422" t="s">
        <v>525</v>
      </c>
      <c r="C13" s="737">
        <v>0</v>
      </c>
      <c r="D13" s="420"/>
    </row>
    <row r="14" spans="1:4">
      <c r="A14" s="397">
        <v>8</v>
      </c>
      <c r="B14" s="422" t="s">
        <v>523</v>
      </c>
      <c r="C14" s="737">
        <v>0</v>
      </c>
      <c r="D14" s="738">
        <v>0</v>
      </c>
    </row>
    <row r="15" spans="1:4">
      <c r="A15" s="397">
        <v>9</v>
      </c>
      <c r="B15" s="422" t="s">
        <v>524</v>
      </c>
      <c r="C15" s="737">
        <v>0</v>
      </c>
      <c r="D15" s="738">
        <v>0</v>
      </c>
    </row>
    <row r="16" spans="1:4">
      <c r="A16" s="397">
        <v>10</v>
      </c>
      <c r="B16" s="422" t="s">
        <v>526</v>
      </c>
      <c r="C16" s="737">
        <v>3850056.8580578379</v>
      </c>
      <c r="D16" s="738">
        <v>0</v>
      </c>
    </row>
    <row r="17" spans="1:4" ht="25.5">
      <c r="A17" s="397">
        <v>11</v>
      </c>
      <c r="B17" s="422" t="s">
        <v>527</v>
      </c>
      <c r="C17" s="737">
        <v>1.94216172134747E-3</v>
      </c>
      <c r="D17" s="420"/>
    </row>
    <row r="18" spans="1:4">
      <c r="A18" s="410">
        <v>12</v>
      </c>
      <c r="B18" s="421" t="s">
        <v>528</v>
      </c>
      <c r="C18" s="739">
        <f>C7+C8+C9-C10</f>
        <v>85623786.220000014</v>
      </c>
      <c r="D18" s="420"/>
    </row>
    <row r="21" spans="1:4">
      <c r="B21" s="300"/>
    </row>
    <row r="22" spans="1:4">
      <c r="B22" s="302"/>
      <c r="C22" s="302"/>
      <c r="D22" s="302"/>
    </row>
    <row r="23" spans="1:4">
      <c r="B23" s="302"/>
      <c r="C23" s="302"/>
      <c r="D23" s="302"/>
    </row>
    <row r="24" spans="1:4">
      <c r="B24" s="302"/>
      <c r="C24" s="302"/>
      <c r="D24" s="302"/>
    </row>
    <row r="25" spans="1:4">
      <c r="B25" s="302"/>
      <c r="C25" s="302"/>
      <c r="D25" s="302"/>
    </row>
    <row r="26" spans="1:4">
      <c r="B26" s="302"/>
      <c r="C26" s="302"/>
      <c r="D26" s="302"/>
    </row>
    <row r="27" spans="1:4">
      <c r="B27" s="302"/>
      <c r="C27" s="302"/>
      <c r="D27" s="302"/>
    </row>
    <row r="28" spans="1:4">
      <c r="B28" s="302"/>
      <c r="C28" s="302"/>
      <c r="D28" s="302"/>
    </row>
    <row r="29" spans="1:4">
      <c r="B29" s="302"/>
      <c r="C29" s="302"/>
      <c r="D29" s="302"/>
    </row>
    <row r="30" spans="1:4">
      <c r="B30" s="302"/>
      <c r="C30" s="302"/>
      <c r="D30" s="302"/>
    </row>
    <row r="31" spans="1:4">
      <c r="B31" s="302"/>
      <c r="C31" s="302"/>
      <c r="D31" s="302"/>
    </row>
    <row r="32" spans="1:4">
      <c r="B32" s="302"/>
      <c r="C32" s="302"/>
      <c r="D32" s="302"/>
    </row>
    <row r="33" spans="2:4">
      <c r="B33" s="302"/>
      <c r="C33" s="302"/>
      <c r="D33" s="302"/>
    </row>
    <row r="34" spans="2:4">
      <c r="B34" s="302"/>
      <c r="C34" s="302"/>
      <c r="D34" s="302"/>
    </row>
    <row r="35" spans="2:4">
      <c r="B35" s="302"/>
      <c r="C35" s="302"/>
      <c r="D35" s="302"/>
    </row>
    <row r="36" spans="2:4">
      <c r="B36" s="302"/>
      <c r="C36" s="302"/>
      <c r="D36" s="302"/>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AB28"/>
  <sheetViews>
    <sheetView showGridLines="0" zoomScale="80" zoomScaleNormal="80" workbookViewId="0">
      <selection activeCell="B2" sqref="B2"/>
    </sheetView>
  </sheetViews>
  <sheetFormatPr defaultColWidth="9.140625" defaultRowHeight="12.75"/>
  <cols>
    <col min="1" max="1" width="11.85546875" style="407" bestFit="1" customWidth="1"/>
    <col min="2" max="2" width="63.85546875" style="407" customWidth="1"/>
    <col min="3" max="3" width="15.5703125" style="407" customWidth="1"/>
    <col min="4" max="18" width="22.140625" style="407" customWidth="1"/>
    <col min="19" max="19" width="23.140625" style="407" bestFit="1" customWidth="1"/>
    <col min="20" max="26" width="22.140625" style="407" customWidth="1"/>
    <col min="27" max="27" width="23.140625" style="407" bestFit="1" customWidth="1"/>
    <col min="28" max="28" width="20" style="407" customWidth="1"/>
    <col min="29" max="16384" width="9.140625" style="407"/>
  </cols>
  <sheetData>
    <row r="1" spans="1:28" ht="13.5">
      <c r="A1" s="300" t="s">
        <v>97</v>
      </c>
      <c r="B1" s="235" t="str">
        <f>Info!C2</f>
        <v>სს "ხალიკ ბანკი საქართველო"</v>
      </c>
    </row>
    <row r="2" spans="1:28">
      <c r="A2" s="302" t="s">
        <v>98</v>
      </c>
      <c r="B2" s="783">
        <f>'1. key ratios'!B2</f>
        <v>45838</v>
      </c>
      <c r="C2" s="408"/>
    </row>
    <row r="3" spans="1:28">
      <c r="A3" s="303" t="s">
        <v>529</v>
      </c>
    </row>
    <row r="5" spans="1:28" ht="15" customHeight="1">
      <c r="A5" s="899" t="s">
        <v>862</v>
      </c>
      <c r="B5" s="900"/>
      <c r="C5" s="905" t="s">
        <v>861</v>
      </c>
      <c r="D5" s="906"/>
      <c r="E5" s="906"/>
      <c r="F5" s="906"/>
      <c r="G5" s="906"/>
      <c r="H5" s="906"/>
      <c r="I5" s="906"/>
      <c r="J5" s="906"/>
      <c r="K5" s="906"/>
      <c r="L5" s="906"/>
      <c r="M5" s="906"/>
      <c r="N5" s="906"/>
      <c r="O5" s="906"/>
      <c r="P5" s="906"/>
      <c r="Q5" s="906"/>
      <c r="R5" s="906"/>
      <c r="S5" s="906"/>
      <c r="T5" s="437"/>
      <c r="U5" s="437"/>
      <c r="V5" s="437"/>
      <c r="W5" s="437"/>
      <c r="X5" s="437"/>
      <c r="Y5" s="437"/>
      <c r="Z5" s="437"/>
      <c r="AA5" s="436"/>
      <c r="AB5" s="427"/>
    </row>
    <row r="6" spans="1:28">
      <c r="A6" s="901"/>
      <c r="B6" s="902"/>
      <c r="C6" s="907" t="s">
        <v>66</v>
      </c>
      <c r="D6" s="909" t="s">
        <v>860</v>
      </c>
      <c r="E6" s="909"/>
      <c r="F6" s="909"/>
      <c r="G6" s="909"/>
      <c r="H6" s="910" t="s">
        <v>859</v>
      </c>
      <c r="I6" s="911"/>
      <c r="J6" s="911"/>
      <c r="K6" s="912"/>
      <c r="L6" s="435"/>
      <c r="M6" s="913" t="s">
        <v>858</v>
      </c>
      <c r="N6" s="913"/>
      <c r="O6" s="913"/>
      <c r="P6" s="913"/>
      <c r="Q6" s="913"/>
      <c r="R6" s="913"/>
      <c r="S6" s="889"/>
      <c r="T6" s="434"/>
      <c r="U6" s="892" t="s">
        <v>857</v>
      </c>
      <c r="V6" s="892"/>
      <c r="W6" s="892"/>
      <c r="X6" s="892"/>
      <c r="Y6" s="892"/>
      <c r="Z6" s="892"/>
      <c r="AA6" s="890"/>
      <c r="AB6" s="433"/>
    </row>
    <row r="7" spans="1:28" ht="25.5">
      <c r="A7" s="903"/>
      <c r="B7" s="904"/>
      <c r="C7" s="908"/>
      <c r="D7" s="432"/>
      <c r="E7" s="428" t="s">
        <v>530</v>
      </c>
      <c r="F7" s="404" t="s">
        <v>855</v>
      </c>
      <c r="G7" s="404" t="s">
        <v>856</v>
      </c>
      <c r="H7" s="431"/>
      <c r="I7" s="428" t="s">
        <v>530</v>
      </c>
      <c r="J7" s="404" t="s">
        <v>855</v>
      </c>
      <c r="K7" s="404" t="s">
        <v>856</v>
      </c>
      <c r="L7" s="430"/>
      <c r="M7" s="428" t="s">
        <v>530</v>
      </c>
      <c r="N7" s="404" t="s">
        <v>855</v>
      </c>
      <c r="O7" s="404" t="s">
        <v>854</v>
      </c>
      <c r="P7" s="404" t="s">
        <v>853</v>
      </c>
      <c r="Q7" s="404" t="s">
        <v>852</v>
      </c>
      <c r="R7" s="404" t="s">
        <v>851</v>
      </c>
      <c r="S7" s="404" t="s">
        <v>850</v>
      </c>
      <c r="T7" s="429"/>
      <c r="U7" s="428" t="s">
        <v>530</v>
      </c>
      <c r="V7" s="404" t="s">
        <v>855</v>
      </c>
      <c r="W7" s="404" t="s">
        <v>854</v>
      </c>
      <c r="X7" s="404" t="s">
        <v>853</v>
      </c>
      <c r="Y7" s="404" t="s">
        <v>852</v>
      </c>
      <c r="Z7" s="404" t="s">
        <v>851</v>
      </c>
      <c r="AA7" s="404" t="s">
        <v>850</v>
      </c>
      <c r="AB7" s="427"/>
    </row>
    <row r="8" spans="1:28">
      <c r="A8" s="426">
        <v>1</v>
      </c>
      <c r="B8" s="400" t="s">
        <v>531</v>
      </c>
      <c r="C8" s="739">
        <v>923599656.00000095</v>
      </c>
      <c r="D8" s="737">
        <v>793033712.12000108</v>
      </c>
      <c r="E8" s="737">
        <v>39397029.860000007</v>
      </c>
      <c r="F8" s="737">
        <v>3196844.24</v>
      </c>
      <c r="G8" s="737">
        <v>0</v>
      </c>
      <c r="H8" s="737">
        <v>44942157.560000002</v>
      </c>
      <c r="I8" s="737">
        <v>8845191.1199999973</v>
      </c>
      <c r="J8" s="737">
        <v>5841696.3200000003</v>
      </c>
      <c r="K8" s="737">
        <v>0</v>
      </c>
      <c r="L8" s="737">
        <v>83436347.049999982</v>
      </c>
      <c r="M8" s="737">
        <v>11268766.68</v>
      </c>
      <c r="N8" s="737">
        <v>9909358.2999999989</v>
      </c>
      <c r="O8" s="737">
        <v>6896684.5499999998</v>
      </c>
      <c r="P8" s="737">
        <v>7307168.9399999995</v>
      </c>
      <c r="Q8" s="737">
        <v>6110131.9399999995</v>
      </c>
      <c r="R8" s="737">
        <v>14196690.699999999</v>
      </c>
      <c r="S8" s="737">
        <v>2630058.2199999997</v>
      </c>
      <c r="T8" s="737">
        <v>2187439.27</v>
      </c>
      <c r="U8" s="737">
        <v>0</v>
      </c>
      <c r="V8" s="737">
        <v>0</v>
      </c>
      <c r="W8" s="737">
        <v>9572.130000000001</v>
      </c>
      <c r="X8" s="737">
        <v>104414.38</v>
      </c>
      <c r="Y8" s="737">
        <v>0</v>
      </c>
      <c r="Z8" s="737">
        <v>2013383.9300000002</v>
      </c>
      <c r="AA8" s="737">
        <v>60068.83</v>
      </c>
      <c r="AB8" s="424"/>
    </row>
    <row r="9" spans="1:28">
      <c r="A9" s="396">
        <v>1.1000000000000001</v>
      </c>
      <c r="B9" s="425" t="s">
        <v>532</v>
      </c>
      <c r="C9" s="741">
        <v>0</v>
      </c>
      <c r="D9" s="737">
        <v>0</v>
      </c>
      <c r="E9" s="737">
        <v>0</v>
      </c>
      <c r="F9" s="737">
        <v>0</v>
      </c>
      <c r="G9" s="737">
        <v>0</v>
      </c>
      <c r="H9" s="737">
        <v>0</v>
      </c>
      <c r="I9" s="737">
        <v>0</v>
      </c>
      <c r="J9" s="737">
        <v>0</v>
      </c>
      <c r="K9" s="737">
        <v>0</v>
      </c>
      <c r="L9" s="737">
        <v>0</v>
      </c>
      <c r="M9" s="737">
        <v>0</v>
      </c>
      <c r="N9" s="737">
        <v>0</v>
      </c>
      <c r="O9" s="737">
        <v>0</v>
      </c>
      <c r="P9" s="737">
        <v>0</v>
      </c>
      <c r="Q9" s="737">
        <v>0</v>
      </c>
      <c r="R9" s="737">
        <v>0</v>
      </c>
      <c r="S9" s="737">
        <v>0</v>
      </c>
      <c r="T9" s="737">
        <v>0</v>
      </c>
      <c r="U9" s="737">
        <v>0</v>
      </c>
      <c r="V9" s="737">
        <v>0</v>
      </c>
      <c r="W9" s="737">
        <v>0</v>
      </c>
      <c r="X9" s="737">
        <v>0</v>
      </c>
      <c r="Y9" s="737">
        <v>0</v>
      </c>
      <c r="Z9" s="737">
        <v>0</v>
      </c>
      <c r="AA9" s="737">
        <v>0</v>
      </c>
      <c r="AB9" s="424"/>
    </row>
    <row r="10" spans="1:28">
      <c r="A10" s="396">
        <v>1.2</v>
      </c>
      <c r="B10" s="425" t="s">
        <v>533</v>
      </c>
      <c r="C10" s="741">
        <v>0</v>
      </c>
      <c r="D10" s="737">
        <v>0</v>
      </c>
      <c r="E10" s="737">
        <v>0</v>
      </c>
      <c r="F10" s="737">
        <v>0</v>
      </c>
      <c r="G10" s="737">
        <v>0</v>
      </c>
      <c r="H10" s="737">
        <v>0</v>
      </c>
      <c r="I10" s="737">
        <v>0</v>
      </c>
      <c r="J10" s="737">
        <v>0</v>
      </c>
      <c r="K10" s="737">
        <v>0</v>
      </c>
      <c r="L10" s="737">
        <v>0</v>
      </c>
      <c r="M10" s="737">
        <v>0</v>
      </c>
      <c r="N10" s="737">
        <v>0</v>
      </c>
      <c r="O10" s="737">
        <v>0</v>
      </c>
      <c r="P10" s="737">
        <v>0</v>
      </c>
      <c r="Q10" s="737">
        <v>0</v>
      </c>
      <c r="R10" s="737">
        <v>0</v>
      </c>
      <c r="S10" s="737">
        <v>0</v>
      </c>
      <c r="T10" s="737">
        <v>0</v>
      </c>
      <c r="U10" s="737">
        <v>0</v>
      </c>
      <c r="V10" s="737">
        <v>0</v>
      </c>
      <c r="W10" s="737">
        <v>0</v>
      </c>
      <c r="X10" s="737">
        <v>0</v>
      </c>
      <c r="Y10" s="737">
        <v>0</v>
      </c>
      <c r="Z10" s="737">
        <v>0</v>
      </c>
      <c r="AA10" s="737">
        <v>0</v>
      </c>
      <c r="AB10" s="424"/>
    </row>
    <row r="11" spans="1:28">
      <c r="A11" s="396">
        <v>1.3</v>
      </c>
      <c r="B11" s="425" t="s">
        <v>534</v>
      </c>
      <c r="C11" s="741">
        <v>0</v>
      </c>
      <c r="D11" s="737">
        <v>0</v>
      </c>
      <c r="E11" s="737">
        <v>0</v>
      </c>
      <c r="F11" s="737">
        <v>0</v>
      </c>
      <c r="G11" s="737">
        <v>0</v>
      </c>
      <c r="H11" s="737">
        <v>0</v>
      </c>
      <c r="I11" s="737">
        <v>0</v>
      </c>
      <c r="J11" s="737">
        <v>0</v>
      </c>
      <c r="K11" s="737">
        <v>0</v>
      </c>
      <c r="L11" s="737">
        <v>0</v>
      </c>
      <c r="M11" s="737">
        <v>0</v>
      </c>
      <c r="N11" s="737">
        <v>0</v>
      </c>
      <c r="O11" s="737">
        <v>0</v>
      </c>
      <c r="P11" s="737">
        <v>0</v>
      </c>
      <c r="Q11" s="737">
        <v>0</v>
      </c>
      <c r="R11" s="737">
        <v>0</v>
      </c>
      <c r="S11" s="737">
        <v>0</v>
      </c>
      <c r="T11" s="737">
        <v>0</v>
      </c>
      <c r="U11" s="737">
        <v>0</v>
      </c>
      <c r="V11" s="737">
        <v>0</v>
      </c>
      <c r="W11" s="737">
        <v>0</v>
      </c>
      <c r="X11" s="737">
        <v>0</v>
      </c>
      <c r="Y11" s="737">
        <v>0</v>
      </c>
      <c r="Z11" s="737">
        <v>0</v>
      </c>
      <c r="AA11" s="737">
        <v>0</v>
      </c>
      <c r="AB11" s="424"/>
    </row>
    <row r="12" spans="1:28">
      <c r="A12" s="396">
        <v>1.4</v>
      </c>
      <c r="B12" s="425" t="s">
        <v>535</v>
      </c>
      <c r="C12" s="741">
        <v>73075183.339999989</v>
      </c>
      <c r="D12" s="737">
        <v>72215891.309999987</v>
      </c>
      <c r="E12" s="737">
        <v>0</v>
      </c>
      <c r="F12" s="737">
        <v>3195932.06</v>
      </c>
      <c r="G12" s="737">
        <v>0</v>
      </c>
      <c r="H12" s="737">
        <v>0</v>
      </c>
      <c r="I12" s="737">
        <v>0</v>
      </c>
      <c r="J12" s="737">
        <v>0</v>
      </c>
      <c r="K12" s="737">
        <v>0</v>
      </c>
      <c r="L12" s="737">
        <v>799223.20000000007</v>
      </c>
      <c r="M12" s="737">
        <v>0</v>
      </c>
      <c r="N12" s="737">
        <v>0</v>
      </c>
      <c r="O12" s="737">
        <v>0</v>
      </c>
      <c r="P12" s="737">
        <v>0</v>
      </c>
      <c r="Q12" s="737">
        <v>0</v>
      </c>
      <c r="R12" s="737">
        <v>165684.92000000001</v>
      </c>
      <c r="S12" s="737">
        <v>633538.28</v>
      </c>
      <c r="T12" s="737">
        <v>60068.83</v>
      </c>
      <c r="U12" s="737">
        <v>0</v>
      </c>
      <c r="V12" s="737">
        <v>0</v>
      </c>
      <c r="W12" s="737">
        <v>0</v>
      </c>
      <c r="X12" s="737">
        <v>0</v>
      </c>
      <c r="Y12" s="737">
        <v>0</v>
      </c>
      <c r="Z12" s="737">
        <v>0</v>
      </c>
      <c r="AA12" s="737">
        <v>60068.83</v>
      </c>
      <c r="AB12" s="424"/>
    </row>
    <row r="13" spans="1:28">
      <c r="A13" s="396">
        <v>1.5</v>
      </c>
      <c r="B13" s="425" t="s">
        <v>536</v>
      </c>
      <c r="C13" s="741">
        <v>472565376.87000012</v>
      </c>
      <c r="D13" s="737">
        <v>401453262.78000015</v>
      </c>
      <c r="E13" s="737">
        <v>24625456.670000009</v>
      </c>
      <c r="F13" s="737">
        <v>0</v>
      </c>
      <c r="G13" s="737">
        <v>0</v>
      </c>
      <c r="H13" s="737">
        <v>28919154.460000001</v>
      </c>
      <c r="I13" s="737">
        <v>3574808.3900000006</v>
      </c>
      <c r="J13" s="737">
        <v>4573426.38</v>
      </c>
      <c r="K13" s="737">
        <v>0</v>
      </c>
      <c r="L13" s="737">
        <v>40469359.830000006</v>
      </c>
      <c r="M13" s="737">
        <v>7253351.4199999999</v>
      </c>
      <c r="N13" s="737">
        <v>5673687.04</v>
      </c>
      <c r="O13" s="737">
        <v>302173.83000000007</v>
      </c>
      <c r="P13" s="737">
        <v>3043329.66</v>
      </c>
      <c r="Q13" s="737">
        <v>2695896.81</v>
      </c>
      <c r="R13" s="737">
        <v>5812208.5</v>
      </c>
      <c r="S13" s="737">
        <v>1259825.6499999999</v>
      </c>
      <c r="T13" s="737">
        <v>1723599.8</v>
      </c>
      <c r="U13" s="737">
        <v>0</v>
      </c>
      <c r="V13" s="737">
        <v>0</v>
      </c>
      <c r="W13" s="737">
        <v>0</v>
      </c>
      <c r="X13" s="737">
        <v>30828.18</v>
      </c>
      <c r="Y13" s="737">
        <v>0</v>
      </c>
      <c r="Z13" s="737">
        <v>1692771.62</v>
      </c>
      <c r="AA13" s="737">
        <v>0</v>
      </c>
      <c r="AB13" s="424"/>
    </row>
    <row r="14" spans="1:28">
      <c r="A14" s="396">
        <v>1.6</v>
      </c>
      <c r="B14" s="425" t="s">
        <v>537</v>
      </c>
      <c r="C14" s="741">
        <v>377959095.79000086</v>
      </c>
      <c r="D14" s="737">
        <v>319364558.03000087</v>
      </c>
      <c r="E14" s="737">
        <v>14771573.189999999</v>
      </c>
      <c r="F14" s="737">
        <v>912.18</v>
      </c>
      <c r="G14" s="737">
        <v>0</v>
      </c>
      <c r="H14" s="737">
        <v>16023003.099999998</v>
      </c>
      <c r="I14" s="737">
        <v>5270382.7299999977</v>
      </c>
      <c r="J14" s="737">
        <v>1268269.94</v>
      </c>
      <c r="K14" s="737">
        <v>0</v>
      </c>
      <c r="L14" s="737">
        <v>42167764.019999981</v>
      </c>
      <c r="M14" s="737">
        <v>4015415.2600000002</v>
      </c>
      <c r="N14" s="737">
        <v>4235671.2599999988</v>
      </c>
      <c r="O14" s="737">
        <v>6594510.7199999997</v>
      </c>
      <c r="P14" s="737">
        <v>4263839.2799999993</v>
      </c>
      <c r="Q14" s="737">
        <v>3414235.13</v>
      </c>
      <c r="R14" s="737">
        <v>8218797.2799999993</v>
      </c>
      <c r="S14" s="737">
        <v>736694.28999999992</v>
      </c>
      <c r="T14" s="737">
        <v>403770.64</v>
      </c>
      <c r="U14" s="737">
        <v>0</v>
      </c>
      <c r="V14" s="737">
        <v>0</v>
      </c>
      <c r="W14" s="737">
        <v>9572.130000000001</v>
      </c>
      <c r="X14" s="737">
        <v>73586.2</v>
      </c>
      <c r="Y14" s="737">
        <v>0</v>
      </c>
      <c r="Z14" s="737">
        <v>320612.31000000006</v>
      </c>
      <c r="AA14" s="737">
        <v>0</v>
      </c>
      <c r="AB14" s="424"/>
    </row>
    <row r="15" spans="1:28">
      <c r="A15" s="426">
        <v>2</v>
      </c>
      <c r="B15" s="410" t="s">
        <v>538</v>
      </c>
      <c r="C15" s="739">
        <v>6788053.3700000001</v>
      </c>
      <c r="D15" s="737">
        <v>6788053.3700000001</v>
      </c>
      <c r="E15" s="737">
        <v>0</v>
      </c>
      <c r="F15" s="737">
        <v>0</v>
      </c>
      <c r="G15" s="737">
        <v>0</v>
      </c>
      <c r="H15" s="737">
        <v>0</v>
      </c>
      <c r="I15" s="737">
        <v>0</v>
      </c>
      <c r="J15" s="737">
        <v>0</v>
      </c>
      <c r="K15" s="737">
        <v>0</v>
      </c>
      <c r="L15" s="737">
        <v>0</v>
      </c>
      <c r="M15" s="737">
        <v>0</v>
      </c>
      <c r="N15" s="737">
        <v>0</v>
      </c>
      <c r="O15" s="737">
        <v>0</v>
      </c>
      <c r="P15" s="737">
        <v>0</v>
      </c>
      <c r="Q15" s="737">
        <v>0</v>
      </c>
      <c r="R15" s="737">
        <v>0</v>
      </c>
      <c r="S15" s="737">
        <v>0</v>
      </c>
      <c r="T15" s="737">
        <v>0</v>
      </c>
      <c r="U15" s="737">
        <v>0</v>
      </c>
      <c r="V15" s="737">
        <v>0</v>
      </c>
      <c r="W15" s="737">
        <v>0</v>
      </c>
      <c r="X15" s="737">
        <v>0</v>
      </c>
      <c r="Y15" s="737">
        <v>0</v>
      </c>
      <c r="Z15" s="737">
        <v>0</v>
      </c>
      <c r="AA15" s="737">
        <v>0</v>
      </c>
      <c r="AB15" s="424"/>
    </row>
    <row r="16" spans="1:28">
      <c r="A16" s="396">
        <v>2.1</v>
      </c>
      <c r="B16" s="425" t="s">
        <v>532</v>
      </c>
      <c r="C16" s="741">
        <v>0</v>
      </c>
      <c r="D16" s="737">
        <v>0</v>
      </c>
      <c r="E16" s="737">
        <v>0</v>
      </c>
      <c r="F16" s="737">
        <v>0</v>
      </c>
      <c r="G16" s="737">
        <v>0</v>
      </c>
      <c r="H16" s="737">
        <v>0</v>
      </c>
      <c r="I16" s="737">
        <v>0</v>
      </c>
      <c r="J16" s="737">
        <v>0</v>
      </c>
      <c r="K16" s="737">
        <v>0</v>
      </c>
      <c r="L16" s="737">
        <v>0</v>
      </c>
      <c r="M16" s="737">
        <v>0</v>
      </c>
      <c r="N16" s="737">
        <v>0</v>
      </c>
      <c r="O16" s="737">
        <v>0</v>
      </c>
      <c r="P16" s="737">
        <v>0</v>
      </c>
      <c r="Q16" s="737">
        <v>0</v>
      </c>
      <c r="R16" s="737">
        <v>0</v>
      </c>
      <c r="S16" s="737">
        <v>0</v>
      </c>
      <c r="T16" s="737">
        <v>0</v>
      </c>
      <c r="U16" s="737">
        <v>0</v>
      </c>
      <c r="V16" s="737">
        <v>0</v>
      </c>
      <c r="W16" s="737">
        <v>0</v>
      </c>
      <c r="X16" s="737">
        <v>0</v>
      </c>
      <c r="Y16" s="737">
        <v>0</v>
      </c>
      <c r="Z16" s="737">
        <v>0</v>
      </c>
      <c r="AA16" s="737">
        <v>0</v>
      </c>
      <c r="AB16" s="424"/>
    </row>
    <row r="17" spans="1:28">
      <c r="A17" s="396">
        <v>2.2000000000000002</v>
      </c>
      <c r="B17" s="425" t="s">
        <v>533</v>
      </c>
      <c r="C17" s="741">
        <v>6788053.3700000001</v>
      </c>
      <c r="D17" s="737">
        <v>6788053.3700000001</v>
      </c>
      <c r="E17" s="737">
        <v>0</v>
      </c>
      <c r="F17" s="737">
        <v>0</v>
      </c>
      <c r="G17" s="737">
        <v>0</v>
      </c>
      <c r="H17" s="737">
        <v>0</v>
      </c>
      <c r="I17" s="737">
        <v>0</v>
      </c>
      <c r="J17" s="737">
        <v>0</v>
      </c>
      <c r="K17" s="737">
        <v>0</v>
      </c>
      <c r="L17" s="737">
        <v>0</v>
      </c>
      <c r="M17" s="737">
        <v>0</v>
      </c>
      <c r="N17" s="737">
        <v>0</v>
      </c>
      <c r="O17" s="737">
        <v>0</v>
      </c>
      <c r="P17" s="737">
        <v>0</v>
      </c>
      <c r="Q17" s="737">
        <v>0</v>
      </c>
      <c r="R17" s="737">
        <v>0</v>
      </c>
      <c r="S17" s="737">
        <v>0</v>
      </c>
      <c r="T17" s="737">
        <v>0</v>
      </c>
      <c r="U17" s="737">
        <v>0</v>
      </c>
      <c r="V17" s="737">
        <v>0</v>
      </c>
      <c r="W17" s="737">
        <v>0</v>
      </c>
      <c r="X17" s="737">
        <v>0</v>
      </c>
      <c r="Y17" s="737">
        <v>0</v>
      </c>
      <c r="Z17" s="737">
        <v>0</v>
      </c>
      <c r="AA17" s="737">
        <v>0</v>
      </c>
      <c r="AB17" s="424"/>
    </row>
    <row r="18" spans="1:28">
      <c r="A18" s="396">
        <v>2.2999999999999998</v>
      </c>
      <c r="B18" s="425" t="s">
        <v>534</v>
      </c>
      <c r="C18" s="741">
        <v>0</v>
      </c>
      <c r="D18" s="737">
        <v>0</v>
      </c>
      <c r="E18" s="737">
        <v>0</v>
      </c>
      <c r="F18" s="737">
        <v>0</v>
      </c>
      <c r="G18" s="737">
        <v>0</v>
      </c>
      <c r="H18" s="737">
        <v>0</v>
      </c>
      <c r="I18" s="737">
        <v>0</v>
      </c>
      <c r="J18" s="737">
        <v>0</v>
      </c>
      <c r="K18" s="737">
        <v>0</v>
      </c>
      <c r="L18" s="737">
        <v>0</v>
      </c>
      <c r="M18" s="737">
        <v>0</v>
      </c>
      <c r="N18" s="737">
        <v>0</v>
      </c>
      <c r="O18" s="737">
        <v>0</v>
      </c>
      <c r="P18" s="737">
        <v>0</v>
      </c>
      <c r="Q18" s="737">
        <v>0</v>
      </c>
      <c r="R18" s="737">
        <v>0</v>
      </c>
      <c r="S18" s="737">
        <v>0</v>
      </c>
      <c r="T18" s="737">
        <v>0</v>
      </c>
      <c r="U18" s="737">
        <v>0</v>
      </c>
      <c r="V18" s="737">
        <v>0</v>
      </c>
      <c r="W18" s="737">
        <v>0</v>
      </c>
      <c r="X18" s="737">
        <v>0</v>
      </c>
      <c r="Y18" s="737">
        <v>0</v>
      </c>
      <c r="Z18" s="737">
        <v>0</v>
      </c>
      <c r="AA18" s="737">
        <v>0</v>
      </c>
      <c r="AB18" s="424"/>
    </row>
    <row r="19" spans="1:28">
      <c r="A19" s="396">
        <v>2.4</v>
      </c>
      <c r="B19" s="425" t="s">
        <v>535</v>
      </c>
      <c r="C19" s="741">
        <v>0</v>
      </c>
      <c r="D19" s="737">
        <v>0</v>
      </c>
      <c r="E19" s="737">
        <v>0</v>
      </c>
      <c r="F19" s="737">
        <v>0</v>
      </c>
      <c r="G19" s="737">
        <v>0</v>
      </c>
      <c r="H19" s="737">
        <v>0</v>
      </c>
      <c r="I19" s="737">
        <v>0</v>
      </c>
      <c r="J19" s="737">
        <v>0</v>
      </c>
      <c r="K19" s="737">
        <v>0</v>
      </c>
      <c r="L19" s="737">
        <v>0</v>
      </c>
      <c r="M19" s="737">
        <v>0</v>
      </c>
      <c r="N19" s="737">
        <v>0</v>
      </c>
      <c r="O19" s="737">
        <v>0</v>
      </c>
      <c r="P19" s="737">
        <v>0</v>
      </c>
      <c r="Q19" s="737">
        <v>0</v>
      </c>
      <c r="R19" s="737">
        <v>0</v>
      </c>
      <c r="S19" s="737">
        <v>0</v>
      </c>
      <c r="T19" s="737">
        <v>0</v>
      </c>
      <c r="U19" s="737">
        <v>0</v>
      </c>
      <c r="V19" s="737">
        <v>0</v>
      </c>
      <c r="W19" s="737">
        <v>0</v>
      </c>
      <c r="X19" s="737">
        <v>0</v>
      </c>
      <c r="Y19" s="737">
        <v>0</v>
      </c>
      <c r="Z19" s="737">
        <v>0</v>
      </c>
      <c r="AA19" s="737">
        <v>0</v>
      </c>
      <c r="AB19" s="424"/>
    </row>
    <row r="20" spans="1:28">
      <c r="A20" s="396">
        <v>2.5</v>
      </c>
      <c r="B20" s="425" t="s">
        <v>536</v>
      </c>
      <c r="C20" s="741">
        <v>0</v>
      </c>
      <c r="D20" s="737">
        <v>0</v>
      </c>
      <c r="E20" s="737">
        <v>0</v>
      </c>
      <c r="F20" s="737">
        <v>0</v>
      </c>
      <c r="G20" s="737">
        <v>0</v>
      </c>
      <c r="H20" s="737">
        <v>0</v>
      </c>
      <c r="I20" s="737">
        <v>0</v>
      </c>
      <c r="J20" s="737">
        <v>0</v>
      </c>
      <c r="K20" s="737">
        <v>0</v>
      </c>
      <c r="L20" s="737">
        <v>0</v>
      </c>
      <c r="M20" s="737">
        <v>0</v>
      </c>
      <c r="N20" s="737">
        <v>0</v>
      </c>
      <c r="O20" s="737">
        <v>0</v>
      </c>
      <c r="P20" s="737">
        <v>0</v>
      </c>
      <c r="Q20" s="737">
        <v>0</v>
      </c>
      <c r="R20" s="737">
        <v>0</v>
      </c>
      <c r="S20" s="737">
        <v>0</v>
      </c>
      <c r="T20" s="737">
        <v>0</v>
      </c>
      <c r="U20" s="737">
        <v>0</v>
      </c>
      <c r="V20" s="737">
        <v>0</v>
      </c>
      <c r="W20" s="737">
        <v>0</v>
      </c>
      <c r="X20" s="737">
        <v>0</v>
      </c>
      <c r="Y20" s="737">
        <v>0</v>
      </c>
      <c r="Z20" s="737">
        <v>0</v>
      </c>
      <c r="AA20" s="737">
        <v>0</v>
      </c>
      <c r="AB20" s="424"/>
    </row>
    <row r="21" spans="1:28">
      <c r="A21" s="396">
        <v>2.6</v>
      </c>
      <c r="B21" s="425" t="s">
        <v>537</v>
      </c>
      <c r="C21" s="741">
        <v>0</v>
      </c>
      <c r="D21" s="737">
        <v>0</v>
      </c>
      <c r="E21" s="737">
        <v>0</v>
      </c>
      <c r="F21" s="737">
        <v>0</v>
      </c>
      <c r="G21" s="737">
        <v>0</v>
      </c>
      <c r="H21" s="737">
        <v>0</v>
      </c>
      <c r="I21" s="737">
        <v>0</v>
      </c>
      <c r="J21" s="737">
        <v>0</v>
      </c>
      <c r="K21" s="737">
        <v>0</v>
      </c>
      <c r="L21" s="737">
        <v>0</v>
      </c>
      <c r="M21" s="737">
        <v>0</v>
      </c>
      <c r="N21" s="737">
        <v>0</v>
      </c>
      <c r="O21" s="737">
        <v>0</v>
      </c>
      <c r="P21" s="737">
        <v>0</v>
      </c>
      <c r="Q21" s="737">
        <v>0</v>
      </c>
      <c r="R21" s="737">
        <v>0</v>
      </c>
      <c r="S21" s="737">
        <v>0</v>
      </c>
      <c r="T21" s="737">
        <v>0</v>
      </c>
      <c r="U21" s="737">
        <v>0</v>
      </c>
      <c r="V21" s="737">
        <v>0</v>
      </c>
      <c r="W21" s="737">
        <v>0</v>
      </c>
      <c r="X21" s="737">
        <v>0</v>
      </c>
      <c r="Y21" s="737">
        <v>0</v>
      </c>
      <c r="Z21" s="737">
        <v>0</v>
      </c>
      <c r="AA21" s="737">
        <v>0</v>
      </c>
      <c r="AB21" s="424"/>
    </row>
    <row r="22" spans="1:28">
      <c r="A22" s="426">
        <v>3</v>
      </c>
      <c r="B22" s="400" t="s">
        <v>539</v>
      </c>
      <c r="C22" s="739">
        <v>79578111.070000008</v>
      </c>
      <c r="D22" s="739">
        <v>74277035.150000006</v>
      </c>
      <c r="E22" s="742">
        <v>0</v>
      </c>
      <c r="F22" s="742">
        <v>0</v>
      </c>
      <c r="G22" s="742">
        <v>0</v>
      </c>
      <c r="H22" s="739">
        <v>5275122.24</v>
      </c>
      <c r="I22" s="742">
        <v>0</v>
      </c>
      <c r="J22" s="742">
        <v>0</v>
      </c>
      <c r="K22" s="742">
        <v>0</v>
      </c>
      <c r="L22" s="739">
        <v>25953.680000000008</v>
      </c>
      <c r="M22" s="742">
        <v>0</v>
      </c>
      <c r="N22" s="742">
        <v>0</v>
      </c>
      <c r="O22" s="742">
        <v>0</v>
      </c>
      <c r="P22" s="742">
        <v>0</v>
      </c>
      <c r="Q22" s="742">
        <v>0</v>
      </c>
      <c r="R22" s="742">
        <v>0</v>
      </c>
      <c r="S22" s="742">
        <v>0</v>
      </c>
      <c r="T22" s="739">
        <v>0</v>
      </c>
      <c r="U22" s="742">
        <v>0</v>
      </c>
      <c r="V22" s="742">
        <v>0</v>
      </c>
      <c r="W22" s="742">
        <v>0</v>
      </c>
      <c r="X22" s="742">
        <v>0</v>
      </c>
      <c r="Y22" s="742">
        <v>0</v>
      </c>
      <c r="Z22" s="742">
        <v>0</v>
      </c>
      <c r="AA22" s="742">
        <v>0</v>
      </c>
      <c r="AB22" s="424"/>
    </row>
    <row r="23" spans="1:28">
      <c r="A23" s="396">
        <v>3.1</v>
      </c>
      <c r="B23" s="425" t="s">
        <v>532</v>
      </c>
      <c r="C23" s="741">
        <v>0</v>
      </c>
      <c r="D23" s="739">
        <v>0</v>
      </c>
      <c r="E23" s="742">
        <v>0</v>
      </c>
      <c r="F23" s="742">
        <v>0</v>
      </c>
      <c r="G23" s="742">
        <v>0</v>
      </c>
      <c r="H23" s="739">
        <v>0</v>
      </c>
      <c r="I23" s="742">
        <v>0</v>
      </c>
      <c r="J23" s="742">
        <v>0</v>
      </c>
      <c r="K23" s="742">
        <v>0</v>
      </c>
      <c r="L23" s="739">
        <v>0</v>
      </c>
      <c r="M23" s="742">
        <v>0</v>
      </c>
      <c r="N23" s="742">
        <v>0</v>
      </c>
      <c r="O23" s="742">
        <v>0</v>
      </c>
      <c r="P23" s="742">
        <v>0</v>
      </c>
      <c r="Q23" s="742">
        <v>0</v>
      </c>
      <c r="R23" s="742">
        <v>0</v>
      </c>
      <c r="S23" s="742">
        <v>0</v>
      </c>
      <c r="T23" s="739">
        <v>0</v>
      </c>
      <c r="U23" s="742">
        <v>0</v>
      </c>
      <c r="V23" s="742">
        <v>0</v>
      </c>
      <c r="W23" s="742">
        <v>0</v>
      </c>
      <c r="X23" s="742">
        <v>0</v>
      </c>
      <c r="Y23" s="742">
        <v>0</v>
      </c>
      <c r="Z23" s="742">
        <v>0</v>
      </c>
      <c r="AA23" s="742">
        <v>0</v>
      </c>
      <c r="AB23" s="424"/>
    </row>
    <row r="24" spans="1:28">
      <c r="A24" s="396">
        <v>3.2</v>
      </c>
      <c r="B24" s="425" t="s">
        <v>533</v>
      </c>
      <c r="C24" s="741">
        <v>0</v>
      </c>
      <c r="D24" s="739">
        <v>0</v>
      </c>
      <c r="E24" s="742">
        <v>0</v>
      </c>
      <c r="F24" s="742">
        <v>0</v>
      </c>
      <c r="G24" s="742">
        <v>0</v>
      </c>
      <c r="H24" s="739">
        <v>0</v>
      </c>
      <c r="I24" s="742">
        <v>0</v>
      </c>
      <c r="J24" s="742">
        <v>0</v>
      </c>
      <c r="K24" s="742">
        <v>0</v>
      </c>
      <c r="L24" s="739">
        <v>0</v>
      </c>
      <c r="M24" s="742">
        <v>0</v>
      </c>
      <c r="N24" s="742">
        <v>0</v>
      </c>
      <c r="O24" s="742">
        <v>0</v>
      </c>
      <c r="P24" s="742">
        <v>0</v>
      </c>
      <c r="Q24" s="742">
        <v>0</v>
      </c>
      <c r="R24" s="742">
        <v>0</v>
      </c>
      <c r="S24" s="742">
        <v>0</v>
      </c>
      <c r="T24" s="739">
        <v>0</v>
      </c>
      <c r="U24" s="742">
        <v>0</v>
      </c>
      <c r="V24" s="742">
        <v>0</v>
      </c>
      <c r="W24" s="742">
        <v>0</v>
      </c>
      <c r="X24" s="742">
        <v>0</v>
      </c>
      <c r="Y24" s="742">
        <v>0</v>
      </c>
      <c r="Z24" s="742">
        <v>0</v>
      </c>
      <c r="AA24" s="742">
        <v>0</v>
      </c>
      <c r="AB24" s="424"/>
    </row>
    <row r="25" spans="1:28">
      <c r="A25" s="396">
        <v>3.3</v>
      </c>
      <c r="B25" s="425" t="s">
        <v>534</v>
      </c>
      <c r="C25" s="741">
        <v>0</v>
      </c>
      <c r="D25" s="739">
        <v>0</v>
      </c>
      <c r="E25" s="742">
        <v>0</v>
      </c>
      <c r="F25" s="742">
        <v>0</v>
      </c>
      <c r="G25" s="742">
        <v>0</v>
      </c>
      <c r="H25" s="739">
        <v>0</v>
      </c>
      <c r="I25" s="742">
        <v>0</v>
      </c>
      <c r="J25" s="742">
        <v>0</v>
      </c>
      <c r="K25" s="742">
        <v>0</v>
      </c>
      <c r="L25" s="739">
        <v>0</v>
      </c>
      <c r="M25" s="742">
        <v>0</v>
      </c>
      <c r="N25" s="742">
        <v>0</v>
      </c>
      <c r="O25" s="742">
        <v>0</v>
      </c>
      <c r="P25" s="742">
        <v>0</v>
      </c>
      <c r="Q25" s="742">
        <v>0</v>
      </c>
      <c r="R25" s="742">
        <v>0</v>
      </c>
      <c r="S25" s="742">
        <v>0</v>
      </c>
      <c r="T25" s="739">
        <v>0</v>
      </c>
      <c r="U25" s="742">
        <v>0</v>
      </c>
      <c r="V25" s="742">
        <v>0</v>
      </c>
      <c r="W25" s="742">
        <v>0</v>
      </c>
      <c r="X25" s="742">
        <v>0</v>
      </c>
      <c r="Y25" s="742">
        <v>0</v>
      </c>
      <c r="Z25" s="742">
        <v>0</v>
      </c>
      <c r="AA25" s="742">
        <v>0</v>
      </c>
      <c r="AB25" s="424"/>
    </row>
    <row r="26" spans="1:28">
      <c r="A26" s="396">
        <v>3.4</v>
      </c>
      <c r="B26" s="425" t="s">
        <v>535</v>
      </c>
      <c r="C26" s="741">
        <v>1232.78</v>
      </c>
      <c r="D26" s="739">
        <v>1232.78</v>
      </c>
      <c r="E26" s="742">
        <v>0</v>
      </c>
      <c r="F26" s="742">
        <v>0</v>
      </c>
      <c r="G26" s="742">
        <v>0</v>
      </c>
      <c r="H26" s="739">
        <v>0</v>
      </c>
      <c r="I26" s="742">
        <v>0</v>
      </c>
      <c r="J26" s="742">
        <v>0</v>
      </c>
      <c r="K26" s="742">
        <v>0</v>
      </c>
      <c r="L26" s="739">
        <v>0</v>
      </c>
      <c r="M26" s="742">
        <v>0</v>
      </c>
      <c r="N26" s="742">
        <v>0</v>
      </c>
      <c r="O26" s="742">
        <v>0</v>
      </c>
      <c r="P26" s="742">
        <v>0</v>
      </c>
      <c r="Q26" s="742">
        <v>0</v>
      </c>
      <c r="R26" s="742">
        <v>0</v>
      </c>
      <c r="S26" s="742">
        <v>0</v>
      </c>
      <c r="T26" s="739">
        <v>0</v>
      </c>
      <c r="U26" s="742">
        <v>0</v>
      </c>
      <c r="V26" s="742">
        <v>0</v>
      </c>
      <c r="W26" s="742">
        <v>0</v>
      </c>
      <c r="X26" s="742">
        <v>0</v>
      </c>
      <c r="Y26" s="742">
        <v>0</v>
      </c>
      <c r="Z26" s="742">
        <v>0</v>
      </c>
      <c r="AA26" s="742">
        <v>0</v>
      </c>
      <c r="AB26" s="424"/>
    </row>
    <row r="27" spans="1:28">
      <c r="A27" s="396">
        <v>3.5</v>
      </c>
      <c r="B27" s="425" t="s">
        <v>536</v>
      </c>
      <c r="C27" s="741">
        <v>76392720.800000012</v>
      </c>
      <c r="D27" s="739">
        <v>71128001.800000012</v>
      </c>
      <c r="E27" s="742">
        <v>0</v>
      </c>
      <c r="F27" s="742">
        <v>0</v>
      </c>
      <c r="G27" s="742">
        <v>0</v>
      </c>
      <c r="H27" s="739">
        <v>5264719</v>
      </c>
      <c r="I27" s="742">
        <v>0</v>
      </c>
      <c r="J27" s="742">
        <v>0</v>
      </c>
      <c r="K27" s="742">
        <v>0</v>
      </c>
      <c r="L27" s="739">
        <v>0</v>
      </c>
      <c r="M27" s="742">
        <v>0</v>
      </c>
      <c r="N27" s="742">
        <v>0</v>
      </c>
      <c r="O27" s="742">
        <v>0</v>
      </c>
      <c r="P27" s="742">
        <v>0</v>
      </c>
      <c r="Q27" s="742">
        <v>0</v>
      </c>
      <c r="R27" s="742">
        <v>0</v>
      </c>
      <c r="S27" s="742">
        <v>0</v>
      </c>
      <c r="T27" s="739">
        <v>0</v>
      </c>
      <c r="U27" s="742">
        <v>0</v>
      </c>
      <c r="V27" s="742">
        <v>0</v>
      </c>
      <c r="W27" s="742">
        <v>0</v>
      </c>
      <c r="X27" s="742">
        <v>0</v>
      </c>
      <c r="Y27" s="742">
        <v>0</v>
      </c>
      <c r="Z27" s="742">
        <v>0</v>
      </c>
      <c r="AA27" s="742">
        <v>0</v>
      </c>
      <c r="AB27" s="424"/>
    </row>
    <row r="28" spans="1:28">
      <c r="A28" s="396">
        <v>3.6</v>
      </c>
      <c r="B28" s="425" t="s">
        <v>537</v>
      </c>
      <c r="C28" s="741">
        <v>3184157.4899999979</v>
      </c>
      <c r="D28" s="739">
        <v>3147800.569999997</v>
      </c>
      <c r="E28" s="742">
        <v>0</v>
      </c>
      <c r="F28" s="742">
        <v>0</v>
      </c>
      <c r="G28" s="742">
        <v>0</v>
      </c>
      <c r="H28" s="739">
        <v>10403.24</v>
      </c>
      <c r="I28" s="742">
        <v>0</v>
      </c>
      <c r="J28" s="742">
        <v>0</v>
      </c>
      <c r="K28" s="742">
        <v>0</v>
      </c>
      <c r="L28" s="739">
        <v>25953.680000000008</v>
      </c>
      <c r="M28" s="742">
        <v>0</v>
      </c>
      <c r="N28" s="742">
        <v>0</v>
      </c>
      <c r="O28" s="742">
        <v>0</v>
      </c>
      <c r="P28" s="742">
        <v>0</v>
      </c>
      <c r="Q28" s="742">
        <v>0</v>
      </c>
      <c r="R28" s="742">
        <v>0</v>
      </c>
      <c r="S28" s="742">
        <v>0</v>
      </c>
      <c r="T28" s="739">
        <v>0</v>
      </c>
      <c r="U28" s="742">
        <v>0</v>
      </c>
      <c r="V28" s="742">
        <v>0</v>
      </c>
      <c r="W28" s="742">
        <v>0</v>
      </c>
      <c r="X28" s="742">
        <v>0</v>
      </c>
      <c r="Y28" s="742">
        <v>0</v>
      </c>
      <c r="Z28" s="742">
        <v>0</v>
      </c>
      <c r="AA28" s="742">
        <v>0</v>
      </c>
      <c r="AB28" s="42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AA22"/>
  <sheetViews>
    <sheetView showGridLines="0" zoomScale="80" zoomScaleNormal="80" workbookViewId="0">
      <selection activeCell="C16" sqref="C16"/>
    </sheetView>
  </sheetViews>
  <sheetFormatPr defaultColWidth="9.140625" defaultRowHeight="12.75"/>
  <cols>
    <col min="1" max="1" width="12.85546875" style="407" bestFit="1" customWidth="1"/>
    <col min="2" max="2" width="90.140625" style="407" bestFit="1" customWidth="1"/>
    <col min="3" max="3" width="20.140625" style="407" customWidth="1"/>
    <col min="4" max="4" width="22.140625" style="407" customWidth="1"/>
    <col min="5" max="7" width="17.140625" style="407" customWidth="1"/>
    <col min="8" max="8" width="22.140625" style="407" customWidth="1"/>
    <col min="9" max="10" width="17.140625" style="407" customWidth="1"/>
    <col min="11" max="27" width="22.140625" style="407" customWidth="1"/>
    <col min="28" max="16384" width="9.140625" style="407"/>
  </cols>
  <sheetData>
    <row r="1" spans="1:27" ht="13.5">
      <c r="A1" s="300" t="s">
        <v>97</v>
      </c>
      <c r="B1" s="235" t="str">
        <f>Info!C2</f>
        <v>სს "ხალიკ ბანკი საქართველო"</v>
      </c>
    </row>
    <row r="2" spans="1:27">
      <c r="A2" s="302" t="s">
        <v>98</v>
      </c>
      <c r="B2" s="783">
        <f>'1. key ratios'!B2</f>
        <v>45838</v>
      </c>
    </row>
    <row r="3" spans="1:27">
      <c r="A3" s="303" t="s">
        <v>540</v>
      </c>
      <c r="C3" s="409"/>
    </row>
    <row r="4" spans="1:27" ht="13.5" thickBot="1">
      <c r="A4" s="303"/>
      <c r="B4" s="409"/>
      <c r="C4" s="409"/>
    </row>
    <row r="5" spans="1:27" s="438" customFormat="1" ht="13.5" customHeight="1">
      <c r="A5" s="918" t="s">
        <v>869</v>
      </c>
      <c r="B5" s="919"/>
      <c r="C5" s="915" t="s">
        <v>541</v>
      </c>
      <c r="D5" s="916"/>
      <c r="E5" s="916"/>
      <c r="F5" s="916"/>
      <c r="G5" s="916"/>
      <c r="H5" s="916"/>
      <c r="I5" s="916"/>
      <c r="J5" s="916"/>
      <c r="K5" s="916"/>
      <c r="L5" s="916"/>
      <c r="M5" s="916"/>
      <c r="N5" s="916"/>
      <c r="O5" s="916"/>
      <c r="P5" s="916"/>
      <c r="Q5" s="916"/>
      <c r="R5" s="916"/>
      <c r="S5" s="916"/>
      <c r="T5" s="916"/>
      <c r="U5" s="916"/>
      <c r="V5" s="916"/>
      <c r="W5" s="916"/>
      <c r="X5" s="916"/>
      <c r="Y5" s="916"/>
      <c r="Z5" s="916"/>
      <c r="AA5" s="917"/>
    </row>
    <row r="6" spans="1:27" s="438" customFormat="1" ht="12" customHeight="1">
      <c r="A6" s="920"/>
      <c r="B6" s="921"/>
      <c r="C6" s="925" t="s">
        <v>66</v>
      </c>
      <c r="D6" s="924" t="s">
        <v>860</v>
      </c>
      <c r="E6" s="924"/>
      <c r="F6" s="924"/>
      <c r="G6" s="924"/>
      <c r="H6" s="910" t="s">
        <v>859</v>
      </c>
      <c r="I6" s="911"/>
      <c r="J6" s="911"/>
      <c r="K6" s="911"/>
      <c r="L6" s="434"/>
      <c r="M6" s="892" t="s">
        <v>858</v>
      </c>
      <c r="N6" s="892"/>
      <c r="O6" s="892"/>
      <c r="P6" s="892"/>
      <c r="Q6" s="892"/>
      <c r="R6" s="892"/>
      <c r="S6" s="890"/>
      <c r="T6" s="434"/>
      <c r="U6" s="892" t="s">
        <v>857</v>
      </c>
      <c r="V6" s="892"/>
      <c r="W6" s="892"/>
      <c r="X6" s="892"/>
      <c r="Y6" s="892"/>
      <c r="Z6" s="892"/>
      <c r="AA6" s="914"/>
    </row>
    <row r="7" spans="1:27" s="438" customFormat="1" ht="38.25">
      <c r="A7" s="922"/>
      <c r="B7" s="923"/>
      <c r="C7" s="926"/>
      <c r="D7" s="432"/>
      <c r="E7" s="428" t="s">
        <v>530</v>
      </c>
      <c r="F7" s="404" t="s">
        <v>855</v>
      </c>
      <c r="G7" s="404" t="s">
        <v>856</v>
      </c>
      <c r="H7" s="449"/>
      <c r="I7" s="428" t="s">
        <v>530</v>
      </c>
      <c r="J7" s="404" t="s">
        <v>855</v>
      </c>
      <c r="K7" s="404" t="s">
        <v>856</v>
      </c>
      <c r="L7" s="429"/>
      <c r="M7" s="428" t="s">
        <v>530</v>
      </c>
      <c r="N7" s="404" t="s">
        <v>868</v>
      </c>
      <c r="O7" s="404" t="s">
        <v>867</v>
      </c>
      <c r="P7" s="404" t="s">
        <v>866</v>
      </c>
      <c r="Q7" s="404" t="s">
        <v>865</v>
      </c>
      <c r="R7" s="404" t="s">
        <v>864</v>
      </c>
      <c r="S7" s="404" t="s">
        <v>850</v>
      </c>
      <c r="T7" s="429"/>
      <c r="U7" s="428" t="s">
        <v>530</v>
      </c>
      <c r="V7" s="404" t="s">
        <v>868</v>
      </c>
      <c r="W7" s="404" t="s">
        <v>867</v>
      </c>
      <c r="X7" s="404" t="s">
        <v>866</v>
      </c>
      <c r="Y7" s="404" t="s">
        <v>865</v>
      </c>
      <c r="Z7" s="404" t="s">
        <v>864</v>
      </c>
      <c r="AA7" s="404" t="s">
        <v>850</v>
      </c>
    </row>
    <row r="8" spans="1:27">
      <c r="A8" s="784">
        <v>1</v>
      </c>
      <c r="B8" s="448" t="s">
        <v>531</v>
      </c>
      <c r="C8" s="743">
        <v>923599655.99999869</v>
      </c>
      <c r="D8" s="737">
        <v>793033712.11999881</v>
      </c>
      <c r="E8" s="737">
        <v>39397029.860000014</v>
      </c>
      <c r="F8" s="737">
        <v>3196844.24</v>
      </c>
      <c r="G8" s="737">
        <v>0</v>
      </c>
      <c r="H8" s="737">
        <v>44942157.559999987</v>
      </c>
      <c r="I8" s="737">
        <v>8845191.1199999992</v>
      </c>
      <c r="J8" s="737">
        <v>5841696.3199999984</v>
      </c>
      <c r="K8" s="737">
        <v>0</v>
      </c>
      <c r="L8" s="737">
        <v>83436347.049999997</v>
      </c>
      <c r="M8" s="737">
        <v>11268766.68</v>
      </c>
      <c r="N8" s="737">
        <v>9909358.3000000007</v>
      </c>
      <c r="O8" s="737">
        <v>6896684.5499999998</v>
      </c>
      <c r="P8" s="737">
        <v>7307168.9399999995</v>
      </c>
      <c r="Q8" s="737">
        <v>6110131.9400000013</v>
      </c>
      <c r="R8" s="737">
        <v>14196690.700000005</v>
      </c>
      <c r="S8" s="737">
        <v>2630058.2199999997</v>
      </c>
      <c r="T8" s="737">
        <v>2187439.2700000005</v>
      </c>
      <c r="U8" s="737">
        <v>0</v>
      </c>
      <c r="V8" s="737">
        <v>0</v>
      </c>
      <c r="W8" s="737">
        <v>9572.130000000001</v>
      </c>
      <c r="X8" s="737">
        <v>104414.38</v>
      </c>
      <c r="Y8" s="737">
        <v>0</v>
      </c>
      <c r="Z8" s="737">
        <v>2013383.9300000002</v>
      </c>
      <c r="AA8" s="744">
        <v>60068.83</v>
      </c>
    </row>
    <row r="9" spans="1:27">
      <c r="A9" s="785">
        <v>1.1000000000000001</v>
      </c>
      <c r="B9" s="447" t="s">
        <v>542</v>
      </c>
      <c r="C9" s="745">
        <v>883724503.41999876</v>
      </c>
      <c r="D9" s="737">
        <v>760861624.34999883</v>
      </c>
      <c r="E9" s="737">
        <v>38534515.440000013</v>
      </c>
      <c r="F9" s="737">
        <v>3195932.06</v>
      </c>
      <c r="G9" s="737">
        <v>0</v>
      </c>
      <c r="H9" s="737">
        <v>41021933.929999985</v>
      </c>
      <c r="I9" s="737">
        <v>8827857.129999999</v>
      </c>
      <c r="J9" s="737">
        <v>5782611.9599999981</v>
      </c>
      <c r="K9" s="737">
        <v>0</v>
      </c>
      <c r="L9" s="737">
        <v>79974118.179999992</v>
      </c>
      <c r="M9" s="737">
        <v>11215275.299999999</v>
      </c>
      <c r="N9" s="737">
        <v>9857292.9800000004</v>
      </c>
      <c r="O9" s="737">
        <v>6783114.7800000003</v>
      </c>
      <c r="P9" s="737">
        <v>7200038.1999999993</v>
      </c>
      <c r="Q9" s="737">
        <v>5742244.2700000014</v>
      </c>
      <c r="R9" s="737">
        <v>12959886.760000005</v>
      </c>
      <c r="S9" s="737">
        <v>2264667.7799999998</v>
      </c>
      <c r="T9" s="737">
        <v>1866826.9600000004</v>
      </c>
      <c r="U9" s="737">
        <v>0</v>
      </c>
      <c r="V9" s="737">
        <v>0</v>
      </c>
      <c r="W9" s="737">
        <v>9572.130000000001</v>
      </c>
      <c r="X9" s="737">
        <v>104414.38</v>
      </c>
      <c r="Y9" s="737">
        <v>0</v>
      </c>
      <c r="Z9" s="737">
        <v>1692771.62</v>
      </c>
      <c r="AA9" s="744">
        <v>60068.83</v>
      </c>
    </row>
    <row r="10" spans="1:27">
      <c r="A10" s="785" t="s">
        <v>146</v>
      </c>
      <c r="B10" s="446" t="s">
        <v>543</v>
      </c>
      <c r="C10" s="746">
        <v>823185417.69000053</v>
      </c>
      <c r="D10" s="737">
        <v>697730797.61000061</v>
      </c>
      <c r="E10" s="737">
        <v>38534515.440000005</v>
      </c>
      <c r="F10" s="737">
        <v>0</v>
      </c>
      <c r="G10" s="737">
        <v>0</v>
      </c>
      <c r="H10" s="737">
        <v>44762805.439999998</v>
      </c>
      <c r="I10" s="737">
        <v>8827857.129999999</v>
      </c>
      <c r="J10" s="737">
        <v>5782611.96</v>
      </c>
      <c r="K10" s="737">
        <v>0</v>
      </c>
      <c r="L10" s="737">
        <v>78915884.689999998</v>
      </c>
      <c r="M10" s="737">
        <v>11215275.300000001</v>
      </c>
      <c r="N10" s="737">
        <v>9820243.0700000003</v>
      </c>
      <c r="O10" s="737">
        <v>6783114.7799999984</v>
      </c>
      <c r="P10" s="737">
        <v>7200038.2000000002</v>
      </c>
      <c r="Q10" s="737">
        <v>5742244.2700000005</v>
      </c>
      <c r="R10" s="737">
        <v>11908614.349999998</v>
      </c>
      <c r="S10" s="737">
        <v>2235323.54</v>
      </c>
      <c r="T10" s="737">
        <v>1775929.95</v>
      </c>
      <c r="U10" s="737">
        <v>0</v>
      </c>
      <c r="V10" s="737">
        <v>0</v>
      </c>
      <c r="W10" s="737">
        <v>9572.130000000001</v>
      </c>
      <c r="X10" s="737">
        <v>73586.2</v>
      </c>
      <c r="Y10" s="737">
        <v>0</v>
      </c>
      <c r="Z10" s="737">
        <v>1692771.62</v>
      </c>
      <c r="AA10" s="744">
        <v>0</v>
      </c>
    </row>
    <row r="11" spans="1:27">
      <c r="A11" s="786" t="s">
        <v>544</v>
      </c>
      <c r="B11" s="445" t="s">
        <v>545</v>
      </c>
      <c r="C11" s="747">
        <v>489612860.38000059</v>
      </c>
      <c r="D11" s="737">
        <v>416940023.66000062</v>
      </c>
      <c r="E11" s="737">
        <v>26332779.140000008</v>
      </c>
      <c r="F11" s="737">
        <v>0</v>
      </c>
      <c r="G11" s="737">
        <v>0</v>
      </c>
      <c r="H11" s="737">
        <v>32399664.019999996</v>
      </c>
      <c r="I11" s="737">
        <v>6463961.7999999989</v>
      </c>
      <c r="J11" s="737">
        <v>5364362.0999999996</v>
      </c>
      <c r="K11" s="737">
        <v>0</v>
      </c>
      <c r="L11" s="737">
        <v>40190014.36999999</v>
      </c>
      <c r="M11" s="737">
        <v>1712829.42</v>
      </c>
      <c r="N11" s="737">
        <v>7060582.7000000002</v>
      </c>
      <c r="O11" s="737">
        <v>4868492.4999999991</v>
      </c>
      <c r="P11" s="737">
        <v>5133182.6900000004</v>
      </c>
      <c r="Q11" s="737">
        <v>1254792.08</v>
      </c>
      <c r="R11" s="737">
        <v>6183657.8399999989</v>
      </c>
      <c r="S11" s="737">
        <v>1601785.26</v>
      </c>
      <c r="T11" s="737">
        <v>83158.33</v>
      </c>
      <c r="U11" s="737">
        <v>0</v>
      </c>
      <c r="V11" s="737">
        <v>0</v>
      </c>
      <c r="W11" s="737">
        <v>9572.130000000001</v>
      </c>
      <c r="X11" s="737">
        <v>73586.2</v>
      </c>
      <c r="Y11" s="737">
        <v>0</v>
      </c>
      <c r="Z11" s="737">
        <v>0</v>
      </c>
      <c r="AA11" s="744">
        <v>0</v>
      </c>
    </row>
    <row r="12" spans="1:27">
      <c r="A12" s="786" t="s">
        <v>546</v>
      </c>
      <c r="B12" s="445" t="s">
        <v>547</v>
      </c>
      <c r="C12" s="747">
        <v>201948181.76000002</v>
      </c>
      <c r="D12" s="737">
        <v>165604649.46000001</v>
      </c>
      <c r="E12" s="737">
        <v>9819890.8999999985</v>
      </c>
      <c r="F12" s="737">
        <v>0</v>
      </c>
      <c r="G12" s="737">
        <v>0</v>
      </c>
      <c r="H12" s="737">
        <v>3403073.2700000009</v>
      </c>
      <c r="I12" s="737">
        <v>2140348.8100000005</v>
      </c>
      <c r="J12" s="737">
        <v>418249.86000000004</v>
      </c>
      <c r="K12" s="737">
        <v>0</v>
      </c>
      <c r="L12" s="737">
        <v>32223426.450000003</v>
      </c>
      <c r="M12" s="737">
        <v>7589184.6500000004</v>
      </c>
      <c r="N12" s="737">
        <v>2528874.0000000005</v>
      </c>
      <c r="O12" s="737">
        <v>1674556.9</v>
      </c>
      <c r="P12" s="737">
        <v>2066855.51</v>
      </c>
      <c r="Q12" s="737">
        <v>2874535.92</v>
      </c>
      <c r="R12" s="737">
        <v>5304852.08</v>
      </c>
      <c r="S12" s="737">
        <v>0</v>
      </c>
      <c r="T12" s="737">
        <v>717032.58</v>
      </c>
      <c r="U12" s="737">
        <v>0</v>
      </c>
      <c r="V12" s="737">
        <v>0</v>
      </c>
      <c r="W12" s="737">
        <v>0</v>
      </c>
      <c r="X12" s="737">
        <v>0</v>
      </c>
      <c r="Y12" s="737">
        <v>0</v>
      </c>
      <c r="Z12" s="737">
        <v>717032.58</v>
      </c>
      <c r="AA12" s="744">
        <v>0</v>
      </c>
    </row>
    <row r="13" spans="1:27">
      <c r="A13" s="786" t="s">
        <v>548</v>
      </c>
      <c r="B13" s="445" t="s">
        <v>549</v>
      </c>
      <c r="C13" s="747">
        <v>47175814.649999999</v>
      </c>
      <c r="D13" s="737">
        <v>44674216.830000006</v>
      </c>
      <c r="E13" s="737">
        <v>1141715.1000000001</v>
      </c>
      <c r="F13" s="737">
        <v>0</v>
      </c>
      <c r="G13" s="737">
        <v>0</v>
      </c>
      <c r="H13" s="737">
        <v>443087.23</v>
      </c>
      <c r="I13" s="737">
        <v>183360.78999999998</v>
      </c>
      <c r="J13" s="737">
        <v>0</v>
      </c>
      <c r="K13" s="737">
        <v>0</v>
      </c>
      <c r="L13" s="737">
        <v>2058510.5899999996</v>
      </c>
      <c r="M13" s="737">
        <v>0</v>
      </c>
      <c r="N13" s="737">
        <v>230786.37</v>
      </c>
      <c r="O13" s="737">
        <v>240065.37999999998</v>
      </c>
      <c r="P13" s="737">
        <v>0</v>
      </c>
      <c r="Q13" s="737">
        <v>88682.900000000009</v>
      </c>
      <c r="R13" s="737">
        <v>420104.42999999993</v>
      </c>
      <c r="S13" s="737">
        <v>633538.28</v>
      </c>
      <c r="T13" s="737">
        <v>0</v>
      </c>
      <c r="U13" s="737">
        <v>0</v>
      </c>
      <c r="V13" s="737">
        <v>0</v>
      </c>
      <c r="W13" s="737">
        <v>0</v>
      </c>
      <c r="X13" s="737">
        <v>0</v>
      </c>
      <c r="Y13" s="737">
        <v>0</v>
      </c>
      <c r="Z13" s="737">
        <v>0</v>
      </c>
      <c r="AA13" s="744">
        <v>0</v>
      </c>
    </row>
    <row r="14" spans="1:27">
      <c r="A14" s="786" t="s">
        <v>550</v>
      </c>
      <c r="B14" s="445" t="s">
        <v>551</v>
      </c>
      <c r="C14" s="747">
        <v>84448560.900000021</v>
      </c>
      <c r="D14" s="737">
        <v>70511907.660000011</v>
      </c>
      <c r="E14" s="737">
        <v>1240130.3</v>
      </c>
      <c r="F14" s="737">
        <v>0</v>
      </c>
      <c r="G14" s="737">
        <v>0</v>
      </c>
      <c r="H14" s="737">
        <v>8516980.9199999999</v>
      </c>
      <c r="I14" s="737">
        <v>40185.729999999996</v>
      </c>
      <c r="J14" s="737">
        <v>0</v>
      </c>
      <c r="K14" s="737">
        <v>0</v>
      </c>
      <c r="L14" s="737">
        <v>4443933.28</v>
      </c>
      <c r="M14" s="737">
        <v>1913261.2300000002</v>
      </c>
      <c r="N14" s="737">
        <v>0</v>
      </c>
      <c r="O14" s="737">
        <v>0</v>
      </c>
      <c r="P14" s="737">
        <v>0</v>
      </c>
      <c r="Q14" s="737">
        <v>1524233.3699999999</v>
      </c>
      <c r="R14" s="737">
        <v>0</v>
      </c>
      <c r="S14" s="737">
        <v>0</v>
      </c>
      <c r="T14" s="737">
        <v>975739.04</v>
      </c>
      <c r="U14" s="737">
        <v>0</v>
      </c>
      <c r="V14" s="737">
        <v>0</v>
      </c>
      <c r="W14" s="737">
        <v>0</v>
      </c>
      <c r="X14" s="737">
        <v>0</v>
      </c>
      <c r="Y14" s="737">
        <v>0</v>
      </c>
      <c r="Z14" s="737">
        <v>975739.04</v>
      </c>
      <c r="AA14" s="744">
        <v>0</v>
      </c>
    </row>
    <row r="15" spans="1:27">
      <c r="A15" s="786">
        <v>1.2</v>
      </c>
      <c r="B15" s="444" t="s">
        <v>863</v>
      </c>
      <c r="C15" s="748">
        <v>14151172.300000003</v>
      </c>
      <c r="D15" s="737">
        <v>2698760.4600000042</v>
      </c>
      <c r="E15" s="737">
        <v>374738.36999999988</v>
      </c>
      <c r="F15" s="737">
        <v>0</v>
      </c>
      <c r="G15" s="737">
        <v>0</v>
      </c>
      <c r="H15" s="737">
        <v>695942.27000000014</v>
      </c>
      <c r="I15" s="737">
        <v>207529.25000000003</v>
      </c>
      <c r="J15" s="737">
        <v>119149.75</v>
      </c>
      <c r="K15" s="737">
        <v>0</v>
      </c>
      <c r="L15" s="737">
        <v>10009824.889999999</v>
      </c>
      <c r="M15" s="737">
        <v>1435044.2400000002</v>
      </c>
      <c r="N15" s="737">
        <v>969802.89</v>
      </c>
      <c r="O15" s="737">
        <v>667628.67000000004</v>
      </c>
      <c r="P15" s="737">
        <v>558126.63</v>
      </c>
      <c r="Q15" s="737">
        <v>1390797.6499999997</v>
      </c>
      <c r="R15" s="737">
        <v>1995668.2999999998</v>
      </c>
      <c r="S15" s="737">
        <v>345342.22</v>
      </c>
      <c r="T15" s="737">
        <v>746644.68</v>
      </c>
      <c r="U15" s="737">
        <v>0</v>
      </c>
      <c r="V15" s="737">
        <v>0</v>
      </c>
      <c r="W15" s="737">
        <v>1415.72</v>
      </c>
      <c r="X15" s="737">
        <v>17434.39</v>
      </c>
      <c r="Y15" s="737">
        <v>0</v>
      </c>
      <c r="Z15" s="737">
        <v>715029.94000000006</v>
      </c>
      <c r="AA15" s="744">
        <v>12764.63</v>
      </c>
    </row>
    <row r="16" spans="1:27">
      <c r="A16" s="787">
        <v>1.3</v>
      </c>
      <c r="B16" s="444" t="s">
        <v>552</v>
      </c>
      <c r="C16" s="749">
        <v>0</v>
      </c>
      <c r="D16" s="750">
        <v>0</v>
      </c>
      <c r="E16" s="750">
        <v>0</v>
      </c>
      <c r="F16" s="750">
        <v>0</v>
      </c>
      <c r="G16" s="750">
        <v>0</v>
      </c>
      <c r="H16" s="750">
        <v>0</v>
      </c>
      <c r="I16" s="750">
        <v>0</v>
      </c>
      <c r="J16" s="750">
        <v>0</v>
      </c>
      <c r="K16" s="750">
        <v>0</v>
      </c>
      <c r="L16" s="750">
        <v>0</v>
      </c>
      <c r="M16" s="750">
        <v>0</v>
      </c>
      <c r="N16" s="750">
        <v>0</v>
      </c>
      <c r="O16" s="750">
        <v>0</v>
      </c>
      <c r="P16" s="750">
        <v>0</v>
      </c>
      <c r="Q16" s="750">
        <v>0</v>
      </c>
      <c r="R16" s="750">
        <v>0</v>
      </c>
      <c r="S16" s="750">
        <v>0</v>
      </c>
      <c r="T16" s="750">
        <v>0</v>
      </c>
      <c r="U16" s="750">
        <v>0</v>
      </c>
      <c r="V16" s="750">
        <v>0</v>
      </c>
      <c r="W16" s="750">
        <v>0</v>
      </c>
      <c r="X16" s="750">
        <v>0</v>
      </c>
      <c r="Y16" s="750">
        <v>0</v>
      </c>
      <c r="Z16" s="750">
        <v>0</v>
      </c>
      <c r="AA16" s="751">
        <v>0</v>
      </c>
    </row>
    <row r="17" spans="1:27" s="438" customFormat="1" ht="25.5">
      <c r="A17" s="788" t="s">
        <v>553</v>
      </c>
      <c r="B17" s="443" t="s">
        <v>554</v>
      </c>
      <c r="C17" s="752">
        <v>822884997.24999809</v>
      </c>
      <c r="D17" s="738">
        <v>701043992.69999802</v>
      </c>
      <c r="E17" s="738">
        <v>38479920.300000019</v>
      </c>
      <c r="F17" s="738">
        <v>3195932.06</v>
      </c>
      <c r="G17" s="738">
        <v>0</v>
      </c>
      <c r="H17" s="738">
        <v>41947361.589999996</v>
      </c>
      <c r="I17" s="738">
        <v>8802356.1899999995</v>
      </c>
      <c r="J17" s="738">
        <v>5782611.959999999</v>
      </c>
      <c r="K17" s="738">
        <v>0</v>
      </c>
      <c r="L17" s="738">
        <v>78605622.610000014</v>
      </c>
      <c r="M17" s="738">
        <v>11046735.110000001</v>
      </c>
      <c r="N17" s="738">
        <v>9792392.7599999998</v>
      </c>
      <c r="O17" s="738">
        <v>6783114.7799999993</v>
      </c>
      <c r="P17" s="738">
        <v>7200038.1999999993</v>
      </c>
      <c r="Q17" s="738">
        <v>5694177.580000001</v>
      </c>
      <c r="R17" s="738">
        <v>11908614.349999998</v>
      </c>
      <c r="S17" s="738">
        <v>2228951.7199999997</v>
      </c>
      <c r="T17" s="738">
        <v>1288020.3499999999</v>
      </c>
      <c r="U17" s="738">
        <v>0</v>
      </c>
      <c r="V17" s="738">
        <v>0</v>
      </c>
      <c r="W17" s="738">
        <v>9572.130000000001</v>
      </c>
      <c r="X17" s="738">
        <v>73586.2</v>
      </c>
      <c r="Y17" s="738">
        <v>0</v>
      </c>
      <c r="Z17" s="738">
        <v>1204862.02</v>
      </c>
      <c r="AA17" s="753">
        <v>0</v>
      </c>
    </row>
    <row r="18" spans="1:27" s="438" customFormat="1" ht="25.5">
      <c r="A18" s="789" t="s">
        <v>555</v>
      </c>
      <c r="B18" s="441" t="s">
        <v>556</v>
      </c>
      <c r="C18" s="754">
        <v>812944718.30999839</v>
      </c>
      <c r="D18" s="738">
        <v>693691133.75999832</v>
      </c>
      <c r="E18" s="738">
        <v>38479920.300000019</v>
      </c>
      <c r="F18" s="738">
        <v>0</v>
      </c>
      <c r="G18" s="738">
        <v>0</v>
      </c>
      <c r="H18" s="738">
        <v>39359941.589999996</v>
      </c>
      <c r="I18" s="738">
        <v>8802356.1899999995</v>
      </c>
      <c r="J18" s="738">
        <v>5782611.959999999</v>
      </c>
      <c r="K18" s="738">
        <v>0</v>
      </c>
      <c r="L18" s="738">
        <v>78605622.610000014</v>
      </c>
      <c r="M18" s="738">
        <v>11046735.110000001</v>
      </c>
      <c r="N18" s="738">
        <v>9792392.7599999998</v>
      </c>
      <c r="O18" s="738">
        <v>6783114.7799999993</v>
      </c>
      <c r="P18" s="738">
        <v>7200038.1999999993</v>
      </c>
      <c r="Q18" s="738">
        <v>5694177.580000001</v>
      </c>
      <c r="R18" s="738">
        <v>11908614.349999998</v>
      </c>
      <c r="S18" s="738">
        <v>2228951.7199999997</v>
      </c>
      <c r="T18" s="738">
        <v>1288020.3499999999</v>
      </c>
      <c r="U18" s="738">
        <v>0</v>
      </c>
      <c r="V18" s="738">
        <v>0</v>
      </c>
      <c r="W18" s="738">
        <v>9572.130000000001</v>
      </c>
      <c r="X18" s="738">
        <v>73586.2</v>
      </c>
      <c r="Y18" s="738">
        <v>0</v>
      </c>
      <c r="Z18" s="738">
        <v>1204862.02</v>
      </c>
      <c r="AA18" s="753">
        <v>0</v>
      </c>
    </row>
    <row r="19" spans="1:27" s="438" customFormat="1">
      <c r="A19" s="788" t="s">
        <v>557</v>
      </c>
      <c r="B19" s="442" t="s">
        <v>558</v>
      </c>
      <c r="C19" s="755">
        <v>825476443.01999986</v>
      </c>
      <c r="D19" s="738">
        <v>692624669.67999983</v>
      </c>
      <c r="E19" s="738">
        <v>43993162.610000014</v>
      </c>
      <c r="F19" s="738">
        <v>79067.939999999944</v>
      </c>
      <c r="G19" s="738">
        <v>0</v>
      </c>
      <c r="H19" s="738">
        <v>48064120.449999988</v>
      </c>
      <c r="I19" s="738">
        <v>8309526.8299999991</v>
      </c>
      <c r="J19" s="738">
        <v>14700507.359999999</v>
      </c>
      <c r="K19" s="738">
        <v>0</v>
      </c>
      <c r="L19" s="738">
        <v>71289182.220000044</v>
      </c>
      <c r="M19" s="738">
        <v>4990801.4500000011</v>
      </c>
      <c r="N19" s="738">
        <v>12865252.950000001</v>
      </c>
      <c r="O19" s="738">
        <v>5181953.7899999982</v>
      </c>
      <c r="P19" s="738">
        <v>9510810.7799999993</v>
      </c>
      <c r="Q19" s="738">
        <v>2316982.0699999998</v>
      </c>
      <c r="R19" s="738">
        <v>11254735.859999999</v>
      </c>
      <c r="S19" s="738">
        <v>4494575.8900000006</v>
      </c>
      <c r="T19" s="738">
        <v>13498470.67</v>
      </c>
      <c r="U19" s="738">
        <v>0</v>
      </c>
      <c r="V19" s="738">
        <v>0</v>
      </c>
      <c r="W19" s="738">
        <v>19615.28</v>
      </c>
      <c r="X19" s="738">
        <v>131322.53000000003</v>
      </c>
      <c r="Y19" s="738">
        <v>0</v>
      </c>
      <c r="Z19" s="738">
        <v>281678.86</v>
      </c>
      <c r="AA19" s="753">
        <v>13065854</v>
      </c>
    </row>
    <row r="20" spans="1:27" s="438" customFormat="1">
      <c r="A20" s="789" t="s">
        <v>559</v>
      </c>
      <c r="B20" s="441" t="s">
        <v>560</v>
      </c>
      <c r="C20" s="754">
        <v>815164896.54999983</v>
      </c>
      <c r="D20" s="738">
        <v>682313123.20999992</v>
      </c>
      <c r="E20" s="738">
        <v>43993162.610000014</v>
      </c>
      <c r="F20" s="738">
        <v>0</v>
      </c>
      <c r="G20" s="738">
        <v>0</v>
      </c>
      <c r="H20" s="738">
        <v>48064120.449999988</v>
      </c>
      <c r="I20" s="738">
        <v>8309526.8299999991</v>
      </c>
      <c r="J20" s="738">
        <v>14700507.359999999</v>
      </c>
      <c r="K20" s="738">
        <v>0</v>
      </c>
      <c r="L20" s="738">
        <v>71289182.220000044</v>
      </c>
      <c r="M20" s="738">
        <v>4990801.4500000011</v>
      </c>
      <c r="N20" s="738">
        <v>12865252.950000001</v>
      </c>
      <c r="O20" s="738">
        <v>5181953.7899999982</v>
      </c>
      <c r="P20" s="738">
        <v>9510810.7799999993</v>
      </c>
      <c r="Q20" s="738">
        <v>2316982.0699999998</v>
      </c>
      <c r="R20" s="738">
        <v>11254735.859999999</v>
      </c>
      <c r="S20" s="738">
        <v>4494575.8900000006</v>
      </c>
      <c r="T20" s="738">
        <v>13498470.67</v>
      </c>
      <c r="U20" s="738">
        <v>0</v>
      </c>
      <c r="V20" s="738">
        <v>0</v>
      </c>
      <c r="W20" s="738">
        <v>19615.28</v>
      </c>
      <c r="X20" s="738">
        <v>131322.53000000003</v>
      </c>
      <c r="Y20" s="738">
        <v>0</v>
      </c>
      <c r="Z20" s="738">
        <v>281678.86</v>
      </c>
      <c r="AA20" s="753">
        <v>13065854</v>
      </c>
    </row>
    <row r="21" spans="1:27" s="438" customFormat="1">
      <c r="A21" s="790">
        <v>1.4</v>
      </c>
      <c r="B21" s="440" t="s">
        <v>649</v>
      </c>
      <c r="C21" s="756">
        <v>148366.89799999999</v>
      </c>
      <c r="D21" s="738">
        <v>148366.89799999999</v>
      </c>
      <c r="E21" s="738">
        <v>0</v>
      </c>
      <c r="F21" s="738">
        <v>0</v>
      </c>
      <c r="G21" s="738">
        <v>0</v>
      </c>
      <c r="H21" s="738">
        <v>0</v>
      </c>
      <c r="I21" s="738">
        <v>0</v>
      </c>
      <c r="J21" s="738">
        <v>0</v>
      </c>
      <c r="K21" s="738">
        <v>0</v>
      </c>
      <c r="L21" s="738">
        <v>0</v>
      </c>
      <c r="M21" s="738">
        <v>0</v>
      </c>
      <c r="N21" s="738">
        <v>0</v>
      </c>
      <c r="O21" s="738">
        <v>0</v>
      </c>
      <c r="P21" s="738">
        <v>0</v>
      </c>
      <c r="Q21" s="738">
        <v>0</v>
      </c>
      <c r="R21" s="738">
        <v>0</v>
      </c>
      <c r="S21" s="738">
        <v>0</v>
      </c>
      <c r="T21" s="738">
        <v>0</v>
      </c>
      <c r="U21" s="738">
        <v>0</v>
      </c>
      <c r="V21" s="738">
        <v>0</v>
      </c>
      <c r="W21" s="738">
        <v>0</v>
      </c>
      <c r="X21" s="738">
        <v>0</v>
      </c>
      <c r="Y21" s="738">
        <v>0</v>
      </c>
      <c r="Z21" s="738">
        <v>0</v>
      </c>
      <c r="AA21" s="753">
        <v>0</v>
      </c>
    </row>
    <row r="22" spans="1:27" s="438" customFormat="1" ht="13.5" thickBot="1">
      <c r="A22" s="791">
        <v>1.5</v>
      </c>
      <c r="B22" s="439" t="s">
        <v>650</v>
      </c>
      <c r="C22" s="757">
        <v>0</v>
      </c>
      <c r="D22" s="758">
        <v>0</v>
      </c>
      <c r="E22" s="758">
        <v>0</v>
      </c>
      <c r="F22" s="758">
        <v>0</v>
      </c>
      <c r="G22" s="758">
        <v>0</v>
      </c>
      <c r="H22" s="758">
        <v>0</v>
      </c>
      <c r="I22" s="758">
        <v>0</v>
      </c>
      <c r="J22" s="758">
        <v>0</v>
      </c>
      <c r="K22" s="758">
        <v>0</v>
      </c>
      <c r="L22" s="758">
        <v>0</v>
      </c>
      <c r="M22" s="758">
        <v>0</v>
      </c>
      <c r="N22" s="758">
        <v>0</v>
      </c>
      <c r="O22" s="758">
        <v>0</v>
      </c>
      <c r="P22" s="758">
        <v>0</v>
      </c>
      <c r="Q22" s="758">
        <v>0</v>
      </c>
      <c r="R22" s="758">
        <v>0</v>
      </c>
      <c r="S22" s="758">
        <v>0</v>
      </c>
      <c r="T22" s="758">
        <v>0</v>
      </c>
      <c r="U22" s="758">
        <v>0</v>
      </c>
      <c r="V22" s="758">
        <v>0</v>
      </c>
      <c r="W22" s="758">
        <v>0</v>
      </c>
      <c r="X22" s="758">
        <v>0</v>
      </c>
      <c r="Y22" s="758">
        <v>0</v>
      </c>
      <c r="Z22" s="758">
        <v>0</v>
      </c>
      <c r="AA22" s="759">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L66"/>
  <sheetViews>
    <sheetView showGridLines="0" zoomScale="80" zoomScaleNormal="80" workbookViewId="0"/>
  </sheetViews>
  <sheetFormatPr defaultColWidth="9.140625" defaultRowHeight="12.75"/>
  <cols>
    <col min="1" max="1" width="11.85546875" style="407" bestFit="1" customWidth="1"/>
    <col min="2" max="2" width="93.42578125" style="407" customWidth="1"/>
    <col min="3" max="3" width="17.140625" style="407" customWidth="1"/>
    <col min="4" max="5" width="16.140625" style="407" customWidth="1"/>
    <col min="6" max="6" width="16.140625" style="450" customWidth="1"/>
    <col min="7" max="7" width="25.140625" style="450" customWidth="1"/>
    <col min="8" max="8" width="16.140625" style="407" customWidth="1"/>
    <col min="9" max="11" width="16.140625" style="450" customWidth="1"/>
    <col min="12" max="12" width="17.28515625" style="450" customWidth="1"/>
    <col min="13" max="16384" width="9.140625" style="407"/>
  </cols>
  <sheetData>
    <row r="1" spans="1:12" ht="13.5">
      <c r="A1" s="300" t="s">
        <v>97</v>
      </c>
      <c r="B1" s="235" t="str">
        <f>Info!C2</f>
        <v>სს "ხალიკ ბანკი საქართველო"</v>
      </c>
      <c r="F1" s="407"/>
      <c r="G1" s="407"/>
      <c r="I1" s="407"/>
      <c r="J1" s="407"/>
      <c r="K1" s="407"/>
      <c r="L1" s="407"/>
    </row>
    <row r="2" spans="1:12">
      <c r="A2" s="302" t="s">
        <v>98</v>
      </c>
      <c r="B2" s="783">
        <f>'1. key ratios'!B2</f>
        <v>45838</v>
      </c>
      <c r="F2" s="407"/>
      <c r="G2" s="407"/>
      <c r="I2" s="407"/>
      <c r="J2" s="407"/>
      <c r="K2" s="407"/>
      <c r="L2" s="407"/>
    </row>
    <row r="3" spans="1:12">
      <c r="A3" s="303" t="s">
        <v>563</v>
      </c>
      <c r="F3" s="407"/>
      <c r="G3" s="407"/>
      <c r="I3" s="407"/>
      <c r="J3" s="407"/>
      <c r="K3" s="407"/>
      <c r="L3" s="407"/>
    </row>
    <row r="4" spans="1:12">
      <c r="F4" s="407"/>
      <c r="G4" s="407"/>
      <c r="I4" s="407"/>
      <c r="J4" s="407"/>
      <c r="K4" s="407"/>
      <c r="L4" s="407"/>
    </row>
    <row r="5" spans="1:12" ht="37.5" customHeight="1">
      <c r="A5" s="876" t="s">
        <v>564</v>
      </c>
      <c r="B5" s="877"/>
      <c r="C5" s="927" t="s">
        <v>565</v>
      </c>
      <c r="D5" s="928"/>
      <c r="E5" s="928"/>
      <c r="F5" s="928"/>
      <c r="G5" s="928"/>
      <c r="H5" s="929" t="s">
        <v>875</v>
      </c>
      <c r="I5" s="930"/>
      <c r="J5" s="930"/>
      <c r="K5" s="930"/>
      <c r="L5" s="931"/>
    </row>
    <row r="6" spans="1:12" ht="51" customHeight="1">
      <c r="A6" s="880"/>
      <c r="B6" s="881"/>
      <c r="C6" s="309"/>
      <c r="D6" s="405" t="s">
        <v>860</v>
      </c>
      <c r="E6" s="405" t="s">
        <v>859</v>
      </c>
      <c r="F6" s="405" t="s">
        <v>858</v>
      </c>
      <c r="G6" s="405" t="s">
        <v>857</v>
      </c>
      <c r="H6" s="453"/>
      <c r="I6" s="405" t="s">
        <v>860</v>
      </c>
      <c r="J6" s="405" t="s">
        <v>859</v>
      </c>
      <c r="K6" s="405" t="s">
        <v>858</v>
      </c>
      <c r="L6" s="405" t="s">
        <v>857</v>
      </c>
    </row>
    <row r="7" spans="1:12">
      <c r="A7" s="396">
        <v>1</v>
      </c>
      <c r="B7" s="411" t="s">
        <v>487</v>
      </c>
      <c r="C7" s="760">
        <v>11291492.27</v>
      </c>
      <c r="D7" s="760">
        <v>10154414.26</v>
      </c>
      <c r="E7" s="760">
        <v>138793.81</v>
      </c>
      <c r="F7" s="760">
        <v>998284.2</v>
      </c>
      <c r="G7" s="760">
        <v>0</v>
      </c>
      <c r="H7" s="760">
        <v>345224.73000000004</v>
      </c>
      <c r="I7" s="760">
        <v>66513.670000000056</v>
      </c>
      <c r="J7" s="760">
        <v>12095.279999999999</v>
      </c>
      <c r="K7" s="760">
        <v>266615.77999999997</v>
      </c>
      <c r="L7" s="760">
        <v>0</v>
      </c>
    </row>
    <row r="8" spans="1:12">
      <c r="A8" s="396">
        <v>2</v>
      </c>
      <c r="B8" s="411" t="s">
        <v>488</v>
      </c>
      <c r="C8" s="760">
        <v>96858526.61999999</v>
      </c>
      <c r="D8" s="737">
        <v>92552112.159999996</v>
      </c>
      <c r="E8" s="737">
        <v>1616546.38</v>
      </c>
      <c r="F8" s="761">
        <v>2629799.25</v>
      </c>
      <c r="G8" s="761">
        <v>60068.83</v>
      </c>
      <c r="H8" s="737">
        <v>1545936.7999999998</v>
      </c>
      <c r="I8" s="761">
        <v>638880.93999999983</v>
      </c>
      <c r="J8" s="761">
        <v>178606.84</v>
      </c>
      <c r="K8" s="761">
        <v>715684.39000000013</v>
      </c>
      <c r="L8" s="761">
        <v>12764.63</v>
      </c>
    </row>
    <row r="9" spans="1:12">
      <c r="A9" s="396">
        <v>3</v>
      </c>
      <c r="B9" s="411" t="s">
        <v>836</v>
      </c>
      <c r="C9" s="760">
        <v>0</v>
      </c>
      <c r="D9" s="737">
        <v>0</v>
      </c>
      <c r="E9" s="737">
        <v>0</v>
      </c>
      <c r="F9" s="762">
        <v>0</v>
      </c>
      <c r="G9" s="762">
        <v>0</v>
      </c>
      <c r="H9" s="737">
        <v>0</v>
      </c>
      <c r="I9" s="762">
        <v>0</v>
      </c>
      <c r="J9" s="762">
        <v>0</v>
      </c>
      <c r="K9" s="762">
        <v>0</v>
      </c>
      <c r="L9" s="762">
        <v>0</v>
      </c>
    </row>
    <row r="10" spans="1:12">
      <c r="A10" s="396">
        <v>4</v>
      </c>
      <c r="B10" s="411" t="s">
        <v>489</v>
      </c>
      <c r="C10" s="760">
        <v>58682210</v>
      </c>
      <c r="D10" s="737">
        <v>53637511.219999999</v>
      </c>
      <c r="E10" s="737">
        <v>0</v>
      </c>
      <c r="F10" s="762">
        <v>5044698.78</v>
      </c>
      <c r="G10" s="762">
        <v>0</v>
      </c>
      <c r="H10" s="737">
        <v>740599.96</v>
      </c>
      <c r="I10" s="762">
        <v>121837.67000000004</v>
      </c>
      <c r="J10" s="762">
        <v>0</v>
      </c>
      <c r="K10" s="762">
        <v>618762.28999999992</v>
      </c>
      <c r="L10" s="762">
        <v>0</v>
      </c>
    </row>
    <row r="11" spans="1:12">
      <c r="A11" s="396">
        <v>5</v>
      </c>
      <c r="B11" s="411" t="s">
        <v>490</v>
      </c>
      <c r="C11" s="760">
        <v>160021408.70999998</v>
      </c>
      <c r="D11" s="737">
        <v>137505519.13</v>
      </c>
      <c r="E11" s="737">
        <v>7487083.3399999999</v>
      </c>
      <c r="F11" s="762">
        <v>14904204.920000002</v>
      </c>
      <c r="G11" s="762">
        <v>124601.32</v>
      </c>
      <c r="H11" s="737">
        <v>1897232.1000000003</v>
      </c>
      <c r="I11" s="762">
        <v>256591.20000000007</v>
      </c>
      <c r="J11" s="762">
        <v>18497.649999999998</v>
      </c>
      <c r="K11" s="762">
        <v>1609982.1600000001</v>
      </c>
      <c r="L11" s="762">
        <v>12161.09</v>
      </c>
    </row>
    <row r="12" spans="1:12">
      <c r="A12" s="396">
        <v>6</v>
      </c>
      <c r="B12" s="411" t="s">
        <v>491</v>
      </c>
      <c r="C12" s="760">
        <v>27580273.239999995</v>
      </c>
      <c r="D12" s="737">
        <v>23481689.569999997</v>
      </c>
      <c r="E12" s="737">
        <v>4001372.4400000004</v>
      </c>
      <c r="F12" s="762">
        <v>96788.9</v>
      </c>
      <c r="G12" s="762">
        <v>422.33</v>
      </c>
      <c r="H12" s="737">
        <v>108487.58</v>
      </c>
      <c r="I12" s="762">
        <v>48342.50999999998</v>
      </c>
      <c r="J12" s="762">
        <v>852.14</v>
      </c>
      <c r="K12" s="762">
        <v>59230.470000000016</v>
      </c>
      <c r="L12" s="762">
        <v>62.46</v>
      </c>
    </row>
    <row r="13" spans="1:12">
      <c r="A13" s="396">
        <v>7</v>
      </c>
      <c r="B13" s="411" t="s">
        <v>492</v>
      </c>
      <c r="C13" s="760">
        <v>6327236.0700000003</v>
      </c>
      <c r="D13" s="737">
        <v>1908921.01</v>
      </c>
      <c r="E13" s="737">
        <v>340444.08</v>
      </c>
      <c r="F13" s="762">
        <v>4077870.98</v>
      </c>
      <c r="G13" s="762">
        <v>0</v>
      </c>
      <c r="H13" s="737">
        <v>269083.58999999997</v>
      </c>
      <c r="I13" s="762">
        <v>9846.380000000001</v>
      </c>
      <c r="J13" s="762">
        <v>24267.96</v>
      </c>
      <c r="K13" s="762">
        <v>234969.25</v>
      </c>
      <c r="L13" s="762">
        <v>0</v>
      </c>
    </row>
    <row r="14" spans="1:12">
      <c r="A14" s="396">
        <v>8</v>
      </c>
      <c r="B14" s="411" t="s">
        <v>493</v>
      </c>
      <c r="C14" s="760">
        <v>3179911.56</v>
      </c>
      <c r="D14" s="737">
        <v>3102786.45</v>
      </c>
      <c r="E14" s="737">
        <v>0</v>
      </c>
      <c r="F14" s="762">
        <v>77125.11</v>
      </c>
      <c r="G14" s="762">
        <v>0</v>
      </c>
      <c r="H14" s="737">
        <v>29314.009999999995</v>
      </c>
      <c r="I14" s="762">
        <v>12141.529999999997</v>
      </c>
      <c r="J14" s="762">
        <v>0</v>
      </c>
      <c r="K14" s="762">
        <v>17172.48</v>
      </c>
      <c r="L14" s="762">
        <v>0</v>
      </c>
    </row>
    <row r="15" spans="1:12">
      <c r="A15" s="396">
        <v>9</v>
      </c>
      <c r="B15" s="411" t="s">
        <v>494</v>
      </c>
      <c r="C15" s="760">
        <v>1256205.48</v>
      </c>
      <c r="D15" s="737">
        <v>1057682.98</v>
      </c>
      <c r="E15" s="737">
        <v>183360.79</v>
      </c>
      <c r="F15" s="762">
        <v>15161.71</v>
      </c>
      <c r="G15" s="762">
        <v>0</v>
      </c>
      <c r="H15" s="737">
        <v>35541.800000000003</v>
      </c>
      <c r="I15" s="762">
        <v>8741.99</v>
      </c>
      <c r="J15" s="762">
        <v>11638.1</v>
      </c>
      <c r="K15" s="762">
        <v>15161.71</v>
      </c>
      <c r="L15" s="762">
        <v>0</v>
      </c>
    </row>
    <row r="16" spans="1:12">
      <c r="A16" s="396">
        <v>10</v>
      </c>
      <c r="B16" s="411" t="s">
        <v>495</v>
      </c>
      <c r="C16" s="760">
        <v>934216.1100000001</v>
      </c>
      <c r="D16" s="737">
        <v>700273.69000000006</v>
      </c>
      <c r="E16" s="737">
        <v>18261.25</v>
      </c>
      <c r="F16" s="762">
        <v>215681.17</v>
      </c>
      <c r="G16" s="762">
        <v>0</v>
      </c>
      <c r="H16" s="737">
        <v>61265.88</v>
      </c>
      <c r="I16" s="762">
        <v>2944.75</v>
      </c>
      <c r="J16" s="762">
        <v>12488.88</v>
      </c>
      <c r="K16" s="762">
        <v>45832.25</v>
      </c>
      <c r="L16" s="762">
        <v>0</v>
      </c>
    </row>
    <row r="17" spans="1:12">
      <c r="A17" s="396">
        <v>11</v>
      </c>
      <c r="B17" s="411" t="s">
        <v>496</v>
      </c>
      <c r="C17" s="760">
        <v>12509362.029999999</v>
      </c>
      <c r="D17" s="737">
        <v>3944776.45</v>
      </c>
      <c r="E17" s="737">
        <v>8532387.5199999996</v>
      </c>
      <c r="F17" s="762">
        <v>32198.059999999998</v>
      </c>
      <c r="G17" s="762">
        <v>0</v>
      </c>
      <c r="H17" s="737">
        <v>699055.92</v>
      </c>
      <c r="I17" s="762">
        <v>36852.46</v>
      </c>
      <c r="J17" s="762">
        <v>649954.81000000006</v>
      </c>
      <c r="K17" s="762">
        <v>12248.65</v>
      </c>
      <c r="L17" s="762">
        <v>0</v>
      </c>
    </row>
    <row r="18" spans="1:12">
      <c r="A18" s="396">
        <v>12</v>
      </c>
      <c r="B18" s="411" t="s">
        <v>497</v>
      </c>
      <c r="C18" s="760">
        <v>92565734.520000011</v>
      </c>
      <c r="D18" s="737">
        <v>85214768.260000005</v>
      </c>
      <c r="E18" s="737">
        <v>1958924.69</v>
      </c>
      <c r="F18" s="762">
        <v>4416302.5299999993</v>
      </c>
      <c r="G18" s="762">
        <v>975739.04</v>
      </c>
      <c r="H18" s="737">
        <v>1685809.0800000005</v>
      </c>
      <c r="I18" s="762">
        <v>410531.92000000004</v>
      </c>
      <c r="J18" s="762">
        <v>23329.600000000002</v>
      </c>
      <c r="K18" s="762">
        <v>594440.8000000004</v>
      </c>
      <c r="L18" s="762">
        <v>657506.76</v>
      </c>
    </row>
    <row r="19" spans="1:12">
      <c r="A19" s="396">
        <v>13</v>
      </c>
      <c r="B19" s="411" t="s">
        <v>498</v>
      </c>
      <c r="C19" s="760">
        <v>41571318.819999993</v>
      </c>
      <c r="D19" s="737">
        <v>31787376.899999999</v>
      </c>
      <c r="E19" s="737">
        <v>1080553.45</v>
      </c>
      <c r="F19" s="762">
        <v>8703388.4699999988</v>
      </c>
      <c r="G19" s="762">
        <v>0</v>
      </c>
      <c r="H19" s="737">
        <v>1626448.8500000006</v>
      </c>
      <c r="I19" s="762">
        <v>366126.20000000065</v>
      </c>
      <c r="J19" s="762">
        <v>34042.92</v>
      </c>
      <c r="K19" s="762">
        <v>1226279.73</v>
      </c>
      <c r="L19" s="762">
        <v>0</v>
      </c>
    </row>
    <row r="20" spans="1:12">
      <c r="A20" s="396">
        <v>14</v>
      </c>
      <c r="B20" s="411" t="s">
        <v>499</v>
      </c>
      <c r="C20" s="760">
        <v>83334392.469999999</v>
      </c>
      <c r="D20" s="737">
        <v>60866303.030000001</v>
      </c>
      <c r="E20" s="737">
        <v>10901955.75</v>
      </c>
      <c r="F20" s="762">
        <v>11566133.689999999</v>
      </c>
      <c r="G20" s="762">
        <v>0</v>
      </c>
      <c r="H20" s="737">
        <v>945752.04</v>
      </c>
      <c r="I20" s="762">
        <v>295768.1999999999</v>
      </c>
      <c r="J20" s="762">
        <v>69962.25</v>
      </c>
      <c r="K20" s="762">
        <v>580021.59000000008</v>
      </c>
      <c r="L20" s="762">
        <v>0</v>
      </c>
    </row>
    <row r="21" spans="1:12">
      <c r="A21" s="396">
        <v>15</v>
      </c>
      <c r="B21" s="411" t="s">
        <v>500</v>
      </c>
      <c r="C21" s="760">
        <v>28379885.899999995</v>
      </c>
      <c r="D21" s="737">
        <v>20154929.829999998</v>
      </c>
      <c r="E21" s="737">
        <v>332318.99</v>
      </c>
      <c r="F21" s="762">
        <v>7175604.5</v>
      </c>
      <c r="G21" s="762">
        <v>717032.58</v>
      </c>
      <c r="H21" s="737">
        <v>1633908.4699999997</v>
      </c>
      <c r="I21" s="762">
        <v>94393.189999999988</v>
      </c>
      <c r="J21" s="762">
        <v>34562.130000000005</v>
      </c>
      <c r="K21" s="762">
        <v>1447429.9699999997</v>
      </c>
      <c r="L21" s="762">
        <v>57523.18</v>
      </c>
    </row>
    <row r="22" spans="1:12">
      <c r="A22" s="396">
        <v>16</v>
      </c>
      <c r="B22" s="411" t="s">
        <v>501</v>
      </c>
      <c r="C22" s="760">
        <v>139433.24000000002</v>
      </c>
      <c r="D22" s="737">
        <v>138903.45000000001</v>
      </c>
      <c r="E22" s="737">
        <v>0</v>
      </c>
      <c r="F22" s="762">
        <v>529.79</v>
      </c>
      <c r="G22" s="762">
        <v>0</v>
      </c>
      <c r="H22" s="737">
        <v>1107.0999999999999</v>
      </c>
      <c r="I22" s="762">
        <v>577.31000000000006</v>
      </c>
      <c r="J22" s="762">
        <v>0</v>
      </c>
      <c r="K22" s="762">
        <v>529.79</v>
      </c>
      <c r="L22" s="762">
        <v>0</v>
      </c>
    </row>
    <row r="23" spans="1:12">
      <c r="A23" s="396">
        <v>17</v>
      </c>
      <c r="B23" s="411" t="s">
        <v>502</v>
      </c>
      <c r="C23" s="760">
        <v>6721068.46</v>
      </c>
      <c r="D23" s="737">
        <v>6699021.8700000001</v>
      </c>
      <c r="E23" s="737">
        <v>0</v>
      </c>
      <c r="F23" s="762">
        <v>22046.59</v>
      </c>
      <c r="G23" s="762">
        <v>0</v>
      </c>
      <c r="H23" s="737">
        <v>39877.920000000006</v>
      </c>
      <c r="I23" s="762">
        <v>25439.910000000003</v>
      </c>
      <c r="J23" s="762">
        <v>0</v>
      </c>
      <c r="K23" s="762">
        <v>14438.010000000002</v>
      </c>
      <c r="L23" s="762">
        <v>0</v>
      </c>
    </row>
    <row r="24" spans="1:12">
      <c r="A24" s="396">
        <v>18</v>
      </c>
      <c r="B24" s="411" t="s">
        <v>503</v>
      </c>
      <c r="C24" s="760">
        <v>2413632.29</v>
      </c>
      <c r="D24" s="737">
        <v>2413632.29</v>
      </c>
      <c r="E24" s="737">
        <v>0</v>
      </c>
      <c r="F24" s="762">
        <v>0</v>
      </c>
      <c r="G24" s="762">
        <v>0</v>
      </c>
      <c r="H24" s="737">
        <v>1482.05</v>
      </c>
      <c r="I24" s="762">
        <v>1482.05</v>
      </c>
      <c r="J24" s="762">
        <v>0</v>
      </c>
      <c r="K24" s="762">
        <v>0</v>
      </c>
      <c r="L24" s="762">
        <v>0</v>
      </c>
    </row>
    <row r="25" spans="1:12">
      <c r="A25" s="396">
        <v>19</v>
      </c>
      <c r="B25" s="411" t="s">
        <v>504</v>
      </c>
      <c r="C25" s="760">
        <v>1863328.6800000002</v>
      </c>
      <c r="D25" s="737">
        <v>1859813.31</v>
      </c>
      <c r="E25" s="737">
        <v>0</v>
      </c>
      <c r="F25" s="762">
        <v>3515.37</v>
      </c>
      <c r="G25" s="762">
        <v>0</v>
      </c>
      <c r="H25" s="737">
        <v>19225.84</v>
      </c>
      <c r="I25" s="762">
        <v>15710.470000000001</v>
      </c>
      <c r="J25" s="762">
        <v>0</v>
      </c>
      <c r="K25" s="762">
        <v>3515.37</v>
      </c>
      <c r="L25" s="762">
        <v>0</v>
      </c>
    </row>
    <row r="26" spans="1:12">
      <c r="A26" s="396">
        <v>20</v>
      </c>
      <c r="B26" s="411" t="s">
        <v>505</v>
      </c>
      <c r="C26" s="760">
        <v>29768402.919999998</v>
      </c>
      <c r="D26" s="737">
        <v>24587192.789999999</v>
      </c>
      <c r="E26" s="737">
        <v>4739919.8899999997</v>
      </c>
      <c r="F26" s="762">
        <v>441290.23999999999</v>
      </c>
      <c r="G26" s="762">
        <v>0</v>
      </c>
      <c r="H26" s="737">
        <v>246570.3900000001</v>
      </c>
      <c r="I26" s="762">
        <v>153773.3600000001</v>
      </c>
      <c r="J26" s="762">
        <v>20729.060000000005</v>
      </c>
      <c r="K26" s="762">
        <v>72067.97</v>
      </c>
      <c r="L26" s="762">
        <v>0</v>
      </c>
    </row>
    <row r="27" spans="1:12">
      <c r="A27" s="396">
        <v>21</v>
      </c>
      <c r="B27" s="411" t="s">
        <v>506</v>
      </c>
      <c r="C27" s="760">
        <v>1066160.51</v>
      </c>
      <c r="D27" s="737">
        <v>409136.92</v>
      </c>
      <c r="E27" s="737">
        <v>0</v>
      </c>
      <c r="F27" s="762">
        <v>657023.59</v>
      </c>
      <c r="G27" s="762">
        <v>0</v>
      </c>
      <c r="H27" s="737">
        <v>8561.7100000000009</v>
      </c>
      <c r="I27" s="762">
        <v>4648.8500000000004</v>
      </c>
      <c r="J27" s="762">
        <v>0</v>
      </c>
      <c r="K27" s="762">
        <v>3912.86</v>
      </c>
      <c r="L27" s="762">
        <v>0</v>
      </c>
    </row>
    <row r="28" spans="1:12">
      <c r="A28" s="396">
        <v>22</v>
      </c>
      <c r="B28" s="411" t="s">
        <v>507</v>
      </c>
      <c r="C28" s="760">
        <v>1212501.0499999998</v>
      </c>
      <c r="D28" s="737">
        <v>1134191.6099999999</v>
      </c>
      <c r="E28" s="737">
        <v>0</v>
      </c>
      <c r="F28" s="762">
        <v>78309.440000000002</v>
      </c>
      <c r="G28" s="762">
        <v>0</v>
      </c>
      <c r="H28" s="737">
        <v>36073.369999999995</v>
      </c>
      <c r="I28" s="762">
        <v>9026.2799999999988</v>
      </c>
      <c r="J28" s="762">
        <v>0</v>
      </c>
      <c r="K28" s="762">
        <v>27047.09</v>
      </c>
      <c r="L28" s="762">
        <v>0</v>
      </c>
    </row>
    <row r="29" spans="1:12">
      <c r="A29" s="396">
        <v>23</v>
      </c>
      <c r="B29" s="411" t="s">
        <v>508</v>
      </c>
      <c r="C29" s="760">
        <v>161865042.78</v>
      </c>
      <c r="D29" s="737">
        <v>150679514.86000001</v>
      </c>
      <c r="E29" s="737">
        <v>2606909</v>
      </c>
      <c r="F29" s="762">
        <v>8446159.9199999999</v>
      </c>
      <c r="G29" s="762">
        <v>132459</v>
      </c>
      <c r="H29" s="737">
        <v>3737408.5499999984</v>
      </c>
      <c r="I29" s="762">
        <v>756934.9999999993</v>
      </c>
      <c r="J29" s="762">
        <v>246110.31999999995</v>
      </c>
      <c r="K29" s="762">
        <v>2716704.4299999992</v>
      </c>
      <c r="L29" s="762">
        <v>17658.8</v>
      </c>
    </row>
    <row r="30" spans="1:12">
      <c r="A30" s="396">
        <v>24</v>
      </c>
      <c r="B30" s="411" t="s">
        <v>509</v>
      </c>
      <c r="C30" s="760">
        <v>20084673.02</v>
      </c>
      <c r="D30" s="737">
        <v>15940410.140000001</v>
      </c>
      <c r="E30" s="737">
        <v>0</v>
      </c>
      <c r="F30" s="762">
        <v>4113434.7000000007</v>
      </c>
      <c r="G30" s="762">
        <v>30828.18</v>
      </c>
      <c r="H30" s="737">
        <v>424984.47000000003</v>
      </c>
      <c r="I30" s="762">
        <v>95875.450000000026</v>
      </c>
      <c r="J30" s="762">
        <v>0</v>
      </c>
      <c r="K30" s="762">
        <v>322558.03000000003</v>
      </c>
      <c r="L30" s="762">
        <v>6550.99</v>
      </c>
    </row>
    <row r="31" spans="1:12">
      <c r="A31" s="396">
        <v>25</v>
      </c>
      <c r="B31" s="411" t="s">
        <v>510</v>
      </c>
      <c r="C31" s="760">
        <v>73973239.249999985</v>
      </c>
      <c r="D31" s="737">
        <v>63102829.939999998</v>
      </c>
      <c r="E31" s="737">
        <v>1003326.1799999999</v>
      </c>
      <c r="F31" s="762">
        <v>9720795.1400000006</v>
      </c>
      <c r="G31" s="762">
        <v>146287.99</v>
      </c>
      <c r="H31" s="737">
        <v>2371927.3499999996</v>
      </c>
      <c r="I31" s="762">
        <v>431044.94000000024</v>
      </c>
      <c r="J31" s="762">
        <v>128464.1</v>
      </c>
      <c r="K31" s="762">
        <v>1791670.8899999997</v>
      </c>
      <c r="L31" s="762">
        <v>20747.419999999998</v>
      </c>
    </row>
    <row r="32" spans="1:12">
      <c r="A32" s="396">
        <v>26</v>
      </c>
      <c r="B32" s="411" t="s">
        <v>566</v>
      </c>
      <c r="C32" s="760">
        <v>0</v>
      </c>
      <c r="D32" s="737">
        <v>0</v>
      </c>
      <c r="E32" s="737">
        <v>0</v>
      </c>
      <c r="F32" s="762">
        <v>0</v>
      </c>
      <c r="G32" s="762">
        <v>0</v>
      </c>
      <c r="H32" s="737">
        <v>0</v>
      </c>
      <c r="I32" s="762">
        <v>0</v>
      </c>
      <c r="J32" s="762">
        <v>0</v>
      </c>
      <c r="K32" s="762">
        <v>0</v>
      </c>
      <c r="L32" s="762">
        <v>0</v>
      </c>
    </row>
    <row r="33" spans="1:12">
      <c r="A33" s="396">
        <v>27</v>
      </c>
      <c r="B33" s="452" t="s">
        <v>66</v>
      </c>
      <c r="C33" s="763">
        <v>923599655.99999976</v>
      </c>
      <c r="D33" s="739">
        <v>793033712.11999989</v>
      </c>
      <c r="E33" s="739">
        <v>44942157.560000002</v>
      </c>
      <c r="F33" s="764">
        <v>83436347.049999997</v>
      </c>
      <c r="G33" s="764">
        <v>2187439.27</v>
      </c>
      <c r="H33" s="765">
        <v>18510879.559999999</v>
      </c>
      <c r="I33" s="764">
        <v>3864026.2300000004</v>
      </c>
      <c r="J33" s="764">
        <v>1465602.04</v>
      </c>
      <c r="K33" s="764">
        <v>12396275.959999997</v>
      </c>
      <c r="L33" s="764">
        <v>784975.33000000019</v>
      </c>
    </row>
    <row r="34" spans="1:12">
      <c r="A34" s="424"/>
      <c r="B34" s="424"/>
      <c r="C34" s="424"/>
      <c r="D34" s="424"/>
      <c r="E34" s="424"/>
      <c r="H34" s="424"/>
    </row>
    <row r="35" spans="1:12">
      <c r="A35" s="424"/>
      <c r="B35" s="451"/>
      <c r="C35" s="451"/>
      <c r="D35" s="451"/>
      <c r="E35" s="451"/>
      <c r="F35" s="451"/>
      <c r="G35" s="451"/>
      <c r="H35" s="451"/>
      <c r="I35" s="451"/>
      <c r="J35" s="451"/>
      <c r="K35" s="451"/>
      <c r="L35" s="451"/>
    </row>
    <row r="36" spans="1:12">
      <c r="B36" s="451"/>
      <c r="C36" s="451"/>
      <c r="D36" s="451"/>
      <c r="E36" s="451"/>
      <c r="F36" s="451"/>
      <c r="G36" s="451"/>
      <c r="H36" s="451"/>
      <c r="I36" s="451"/>
      <c r="J36" s="451"/>
      <c r="K36" s="451"/>
      <c r="L36" s="451"/>
    </row>
    <row r="37" spans="1:12">
      <c r="B37" s="451"/>
      <c r="C37" s="451"/>
      <c r="D37" s="451"/>
      <c r="E37" s="451"/>
      <c r="F37" s="451"/>
      <c r="G37" s="451"/>
      <c r="H37" s="451"/>
      <c r="I37" s="451"/>
      <c r="J37" s="451"/>
      <c r="K37" s="451"/>
      <c r="L37" s="451"/>
    </row>
    <row r="38" spans="1:12">
      <c r="B38" s="451"/>
      <c r="C38" s="451"/>
      <c r="D38" s="451"/>
      <c r="E38" s="451"/>
      <c r="F38" s="451"/>
      <c r="G38" s="451"/>
      <c r="H38" s="451"/>
      <c r="I38" s="451"/>
      <c r="J38" s="451"/>
      <c r="K38" s="451"/>
      <c r="L38" s="451"/>
    </row>
    <row r="39" spans="1:12">
      <c r="B39" s="451"/>
      <c r="C39" s="451"/>
      <c r="D39" s="451"/>
      <c r="E39" s="451"/>
      <c r="F39" s="451"/>
      <c r="G39" s="451"/>
      <c r="H39" s="451"/>
      <c r="I39" s="451"/>
      <c r="J39" s="451"/>
      <c r="K39" s="451"/>
      <c r="L39" s="451"/>
    </row>
    <row r="40" spans="1:12">
      <c r="B40" s="451"/>
      <c r="C40" s="451"/>
      <c r="D40" s="451"/>
      <c r="E40" s="451"/>
      <c r="F40" s="451"/>
      <c r="G40" s="451"/>
      <c r="H40" s="451"/>
      <c r="I40" s="451"/>
      <c r="J40" s="451"/>
      <c r="K40" s="451"/>
      <c r="L40" s="451"/>
    </row>
    <row r="41" spans="1:12">
      <c r="B41" s="451"/>
      <c r="C41" s="451"/>
      <c r="D41" s="451"/>
      <c r="E41" s="451"/>
      <c r="F41" s="451"/>
      <c r="G41" s="451"/>
      <c r="H41" s="451"/>
      <c r="I41" s="451"/>
      <c r="J41" s="451"/>
      <c r="K41" s="451"/>
      <c r="L41" s="451"/>
    </row>
    <row r="42" spans="1:12">
      <c r="B42" s="451"/>
      <c r="C42" s="451"/>
      <c r="D42" s="451"/>
      <c r="E42" s="451"/>
      <c r="F42" s="451"/>
      <c r="G42" s="451"/>
      <c r="H42" s="451"/>
      <c r="I42" s="451"/>
      <c r="J42" s="451"/>
      <c r="K42" s="451"/>
      <c r="L42" s="451"/>
    </row>
    <row r="43" spans="1:12">
      <c r="B43" s="451"/>
      <c r="C43" s="451"/>
      <c r="D43" s="451"/>
      <c r="E43" s="451"/>
      <c r="F43" s="451"/>
      <c r="G43" s="451"/>
      <c r="H43" s="451"/>
      <c r="I43" s="451"/>
      <c r="J43" s="451"/>
      <c r="K43" s="451"/>
      <c r="L43" s="451"/>
    </row>
    <row r="44" spans="1:12">
      <c r="B44" s="451"/>
      <c r="C44" s="451"/>
      <c r="D44" s="451"/>
      <c r="E44" s="451"/>
      <c r="F44" s="451"/>
      <c r="G44" s="451"/>
      <c r="H44" s="451"/>
      <c r="I44" s="451"/>
      <c r="J44" s="451"/>
      <c r="K44" s="451"/>
      <c r="L44" s="451"/>
    </row>
    <row r="45" spans="1:12">
      <c r="B45" s="451"/>
      <c r="C45" s="451"/>
      <c r="D45" s="451"/>
      <c r="E45" s="451"/>
      <c r="F45" s="451"/>
      <c r="G45" s="451"/>
      <c r="H45" s="451"/>
      <c r="I45" s="451"/>
      <c r="J45" s="451"/>
      <c r="K45" s="451"/>
      <c r="L45" s="451"/>
    </row>
    <row r="46" spans="1:12">
      <c r="B46" s="451"/>
      <c r="C46" s="451"/>
      <c r="D46" s="451"/>
      <c r="E46" s="451"/>
      <c r="F46" s="451"/>
      <c r="G46" s="451"/>
      <c r="H46" s="451"/>
      <c r="I46" s="451"/>
      <c r="J46" s="451"/>
      <c r="K46" s="451"/>
      <c r="L46" s="451"/>
    </row>
    <row r="47" spans="1:12">
      <c r="B47" s="451"/>
      <c r="C47" s="451"/>
      <c r="D47" s="451"/>
      <c r="E47" s="451"/>
      <c r="F47" s="451"/>
      <c r="G47" s="451"/>
      <c r="H47" s="451"/>
      <c r="I47" s="451"/>
      <c r="J47" s="451"/>
      <c r="K47" s="451"/>
      <c r="L47" s="451"/>
    </row>
    <row r="48" spans="1:12">
      <c r="B48" s="451"/>
      <c r="C48" s="451"/>
      <c r="D48" s="451"/>
      <c r="E48" s="451"/>
      <c r="F48" s="451"/>
      <c r="G48" s="451"/>
      <c r="H48" s="451"/>
      <c r="I48" s="451"/>
      <c r="J48" s="451"/>
      <c r="K48" s="451"/>
      <c r="L48" s="451"/>
    </row>
    <row r="49" spans="2:12">
      <c r="B49" s="451"/>
      <c r="C49" s="451"/>
      <c r="D49" s="451"/>
      <c r="E49" s="451"/>
      <c r="F49" s="451"/>
      <c r="G49" s="451"/>
      <c r="H49" s="451"/>
      <c r="I49" s="451"/>
      <c r="J49" s="451"/>
      <c r="K49" s="451"/>
      <c r="L49" s="451"/>
    </row>
    <row r="50" spans="2:12">
      <c r="B50" s="451"/>
      <c r="C50" s="451"/>
      <c r="D50" s="451"/>
      <c r="E50" s="451"/>
      <c r="F50" s="451"/>
      <c r="G50" s="451"/>
      <c r="H50" s="451"/>
      <c r="I50" s="451"/>
      <c r="J50" s="451"/>
      <c r="K50" s="451"/>
      <c r="L50" s="451"/>
    </row>
    <row r="51" spans="2:12">
      <c r="B51" s="451"/>
      <c r="C51" s="451"/>
      <c r="D51" s="451"/>
      <c r="E51" s="451"/>
      <c r="F51" s="451"/>
      <c r="G51" s="451"/>
      <c r="H51" s="451"/>
      <c r="I51" s="451"/>
      <c r="J51" s="451"/>
      <c r="K51" s="451"/>
      <c r="L51" s="451"/>
    </row>
    <row r="52" spans="2:12">
      <c r="B52" s="451"/>
      <c r="C52" s="451"/>
      <c r="D52" s="451"/>
      <c r="E52" s="451"/>
      <c r="F52" s="451"/>
      <c r="G52" s="451"/>
      <c r="H52" s="451"/>
      <c r="I52" s="451"/>
      <c r="J52" s="451"/>
      <c r="K52" s="451"/>
      <c r="L52" s="451"/>
    </row>
    <row r="53" spans="2:12">
      <c r="B53" s="451"/>
      <c r="C53" s="451"/>
      <c r="D53" s="451"/>
      <c r="E53" s="451"/>
      <c r="F53" s="451"/>
      <c r="G53" s="451"/>
      <c r="H53" s="451"/>
      <c r="I53" s="451"/>
      <c r="J53" s="451"/>
      <c r="K53" s="451"/>
      <c r="L53" s="451"/>
    </row>
    <row r="54" spans="2:12">
      <c r="B54" s="451"/>
      <c r="C54" s="451"/>
      <c r="D54" s="451"/>
      <c r="E54" s="451"/>
      <c r="F54" s="451"/>
      <c r="G54" s="451"/>
      <c r="H54" s="451"/>
      <c r="I54" s="451"/>
      <c r="J54" s="451"/>
      <c r="K54" s="451"/>
      <c r="L54" s="451"/>
    </row>
    <row r="55" spans="2:12">
      <c r="B55" s="451"/>
      <c r="C55" s="451"/>
      <c r="D55" s="451"/>
      <c r="E55" s="451"/>
      <c r="F55" s="451"/>
      <c r="G55" s="451"/>
      <c r="H55" s="451"/>
      <c r="I55" s="451"/>
      <c r="J55" s="451"/>
      <c r="K55" s="451"/>
      <c r="L55" s="451"/>
    </row>
    <row r="56" spans="2:12">
      <c r="B56" s="451"/>
      <c r="C56" s="451"/>
      <c r="D56" s="451"/>
      <c r="E56" s="451"/>
      <c r="F56" s="451"/>
      <c r="G56" s="451"/>
      <c r="H56" s="451"/>
      <c r="I56" s="451"/>
      <c r="J56" s="451"/>
      <c r="K56" s="451"/>
      <c r="L56" s="451"/>
    </row>
    <row r="57" spans="2:12">
      <c r="B57" s="451"/>
      <c r="C57" s="451"/>
      <c r="D57" s="451"/>
      <c r="E57" s="451"/>
      <c r="F57" s="451"/>
      <c r="G57" s="451"/>
      <c r="H57" s="451"/>
      <c r="I57" s="451"/>
      <c r="J57" s="451"/>
      <c r="K57" s="451"/>
      <c r="L57" s="451"/>
    </row>
    <row r="58" spans="2:12">
      <c r="B58" s="451"/>
      <c r="C58" s="451"/>
      <c r="D58" s="451"/>
      <c r="E58" s="451"/>
      <c r="F58" s="451"/>
      <c r="G58" s="451"/>
      <c r="H58" s="451"/>
      <c r="I58" s="451"/>
      <c r="J58" s="451"/>
      <c r="K58" s="451"/>
      <c r="L58" s="451"/>
    </row>
    <row r="59" spans="2:12">
      <c r="B59" s="451"/>
      <c r="C59" s="451"/>
      <c r="D59" s="451"/>
      <c r="E59" s="451"/>
      <c r="F59" s="451"/>
      <c r="G59" s="451"/>
      <c r="H59" s="451"/>
      <c r="I59" s="451"/>
      <c r="J59" s="451"/>
      <c r="K59" s="451"/>
      <c r="L59" s="451"/>
    </row>
    <row r="60" spans="2:12">
      <c r="B60" s="451"/>
      <c r="C60" s="451"/>
      <c r="D60" s="451"/>
      <c r="E60" s="451"/>
      <c r="F60" s="451"/>
      <c r="G60" s="451"/>
      <c r="H60" s="451"/>
      <c r="I60" s="451"/>
      <c r="J60" s="451"/>
      <c r="K60" s="451"/>
      <c r="L60" s="451"/>
    </row>
    <row r="61" spans="2:12">
      <c r="B61" s="451"/>
      <c r="C61" s="451"/>
      <c r="D61" s="451"/>
      <c r="E61" s="451"/>
      <c r="F61" s="451"/>
      <c r="G61" s="451"/>
      <c r="H61" s="451"/>
      <c r="I61" s="451"/>
      <c r="J61" s="451"/>
      <c r="K61" s="451"/>
      <c r="L61" s="451"/>
    </row>
    <row r="62" spans="2:12">
      <c r="B62" s="451"/>
      <c r="C62" s="451"/>
      <c r="D62" s="451"/>
      <c r="E62" s="451"/>
      <c r="F62" s="451"/>
      <c r="G62" s="451"/>
      <c r="H62" s="451"/>
      <c r="I62" s="451"/>
      <c r="J62" s="451"/>
      <c r="K62" s="451"/>
      <c r="L62" s="451"/>
    </row>
    <row r="63" spans="2:12">
      <c r="B63" s="451"/>
      <c r="C63" s="451"/>
      <c r="D63" s="451"/>
      <c r="E63" s="451"/>
      <c r="F63" s="451"/>
      <c r="G63" s="451"/>
      <c r="H63" s="451"/>
      <c r="I63" s="451"/>
      <c r="J63" s="451"/>
      <c r="K63" s="451"/>
      <c r="L63" s="451"/>
    </row>
    <row r="64" spans="2:12">
      <c r="B64" s="451"/>
      <c r="C64" s="451"/>
      <c r="D64" s="451"/>
      <c r="E64" s="451"/>
      <c r="F64" s="451"/>
      <c r="G64" s="451"/>
      <c r="H64" s="451"/>
      <c r="I64" s="451"/>
      <c r="J64" s="451"/>
      <c r="K64" s="451"/>
      <c r="L64" s="451"/>
    </row>
    <row r="65" spans="2:12">
      <c r="B65" s="451"/>
      <c r="C65" s="451"/>
      <c r="D65" s="451"/>
      <c r="E65" s="451"/>
      <c r="F65" s="451"/>
      <c r="G65" s="451"/>
      <c r="H65" s="451"/>
      <c r="I65" s="451"/>
      <c r="J65" s="451"/>
      <c r="K65" s="451"/>
      <c r="L65" s="451"/>
    </row>
    <row r="66" spans="2:12">
      <c r="B66" s="451"/>
      <c r="C66" s="451"/>
      <c r="D66" s="451"/>
      <c r="E66" s="451"/>
      <c r="F66" s="451"/>
      <c r="G66" s="451"/>
      <c r="H66" s="451"/>
      <c r="I66" s="451"/>
      <c r="J66" s="451"/>
      <c r="K66" s="451"/>
      <c r="L66" s="451"/>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9.9978637043366805E-2"/>
  </sheetPr>
  <dimension ref="A1:K19"/>
  <sheetViews>
    <sheetView showGridLines="0" zoomScale="80" zoomScaleNormal="80" workbookViewId="0"/>
  </sheetViews>
  <sheetFormatPr defaultColWidth="8.85546875" defaultRowHeight="12"/>
  <cols>
    <col min="1" max="1" width="11.85546875" style="310" bestFit="1" customWidth="1"/>
    <col min="2" max="2" width="62.28515625" style="310" customWidth="1"/>
    <col min="3" max="3" width="21.5703125" style="310" bestFit="1" customWidth="1"/>
    <col min="4" max="4" width="27.28515625" style="310" bestFit="1" customWidth="1"/>
    <col min="5" max="5" width="26.42578125" style="310" bestFit="1" customWidth="1"/>
    <col min="6" max="6" width="26.5703125" style="310" bestFit="1" customWidth="1"/>
    <col min="7" max="7" width="21.5703125" style="310" bestFit="1" customWidth="1"/>
    <col min="8" max="8" width="28.140625" style="310" customWidth="1"/>
    <col min="9" max="9" width="26.42578125" style="310" bestFit="1" customWidth="1"/>
    <col min="10" max="10" width="21.5703125" style="310" bestFit="1" customWidth="1"/>
    <col min="11" max="11" width="25.140625" style="310" bestFit="1" customWidth="1"/>
    <col min="12" max="16384" width="8.85546875" style="310"/>
  </cols>
  <sheetData>
    <row r="1" spans="1:11" s="301" customFormat="1" ht="13.5">
      <c r="A1" s="300" t="s">
        <v>97</v>
      </c>
      <c r="B1" s="235" t="str">
        <f>Info!C2</f>
        <v>სს "ხალიკ ბანკი საქართველო"</v>
      </c>
      <c r="C1" s="407"/>
      <c r="D1" s="407"/>
      <c r="E1" s="407"/>
      <c r="F1" s="407"/>
      <c r="G1" s="407"/>
      <c r="H1" s="407"/>
      <c r="I1" s="407"/>
      <c r="J1" s="407"/>
      <c r="K1" s="407"/>
    </row>
    <row r="2" spans="1:11" s="301" customFormat="1" ht="12.75">
      <c r="A2" s="302" t="s">
        <v>98</v>
      </c>
      <c r="B2" s="783">
        <f>'1. key ratios'!B2</f>
        <v>45838</v>
      </c>
      <c r="C2" s="407"/>
      <c r="D2" s="407"/>
      <c r="E2" s="407"/>
      <c r="F2" s="407"/>
      <c r="G2" s="407"/>
      <c r="H2" s="407"/>
      <c r="I2" s="407"/>
      <c r="J2" s="407"/>
      <c r="K2" s="407"/>
    </row>
    <row r="3" spans="1:11" s="301" customFormat="1" ht="12.75">
      <c r="A3" s="303" t="s">
        <v>567</v>
      </c>
      <c r="B3" s="792"/>
      <c r="C3" s="407"/>
      <c r="D3" s="407"/>
      <c r="E3" s="407"/>
      <c r="F3" s="407"/>
      <c r="G3" s="407"/>
      <c r="H3" s="407"/>
      <c r="I3" s="407"/>
      <c r="J3" s="407"/>
      <c r="K3" s="407"/>
    </row>
    <row r="4" spans="1:11">
      <c r="A4" s="457"/>
      <c r="B4" s="457"/>
      <c r="C4" s="456" t="s">
        <v>471</v>
      </c>
      <c r="D4" s="456" t="s">
        <v>472</v>
      </c>
      <c r="E4" s="456" t="s">
        <v>473</v>
      </c>
      <c r="F4" s="456" t="s">
        <v>474</v>
      </c>
      <c r="G4" s="456" t="s">
        <v>475</v>
      </c>
      <c r="H4" s="456" t="s">
        <v>476</v>
      </c>
      <c r="I4" s="456" t="s">
        <v>477</v>
      </c>
      <c r="J4" s="456" t="s">
        <v>478</v>
      </c>
      <c r="K4" s="456" t="s">
        <v>479</v>
      </c>
    </row>
    <row r="5" spans="1:11" ht="104.1" customHeight="1">
      <c r="A5" s="932" t="s">
        <v>874</v>
      </c>
      <c r="B5" s="933"/>
      <c r="C5" s="455" t="s">
        <v>568</v>
      </c>
      <c r="D5" s="455" t="s">
        <v>561</v>
      </c>
      <c r="E5" s="455" t="s">
        <v>562</v>
      </c>
      <c r="F5" s="455" t="s">
        <v>873</v>
      </c>
      <c r="G5" s="455" t="s">
        <v>569</v>
      </c>
      <c r="H5" s="455" t="s">
        <v>570</v>
      </c>
      <c r="I5" s="455" t="s">
        <v>571</v>
      </c>
      <c r="J5" s="455" t="s">
        <v>572</v>
      </c>
      <c r="K5" s="455" t="s">
        <v>573</v>
      </c>
    </row>
    <row r="6" spans="1:11" ht="12.75">
      <c r="A6" s="396">
        <v>1</v>
      </c>
      <c r="B6" s="396" t="s">
        <v>574</v>
      </c>
      <c r="C6" s="737">
        <v>10022059.469999999</v>
      </c>
      <c r="D6" s="737">
        <v>148366.89799999999</v>
      </c>
      <c r="E6" s="737">
        <v>0</v>
      </c>
      <c r="F6" s="737">
        <v>0</v>
      </c>
      <c r="G6" s="737">
        <v>810265120.88199925</v>
      </c>
      <c r="H6" s="737">
        <v>0</v>
      </c>
      <c r="I6" s="737">
        <v>55906427.609999999</v>
      </c>
      <c r="J6" s="737">
        <v>7382528.5600000005</v>
      </c>
      <c r="K6" s="737">
        <v>39875152.579999998</v>
      </c>
    </row>
    <row r="7" spans="1:11" ht="12.75">
      <c r="A7" s="396">
        <v>2</v>
      </c>
      <c r="B7" s="397" t="s">
        <v>575</v>
      </c>
      <c r="C7" s="737">
        <v>0</v>
      </c>
      <c r="D7" s="737">
        <v>0</v>
      </c>
      <c r="E7" s="737">
        <v>0</v>
      </c>
      <c r="F7" s="737">
        <v>0</v>
      </c>
      <c r="G7" s="737">
        <v>0</v>
      </c>
      <c r="H7" s="737">
        <v>0</v>
      </c>
      <c r="I7" s="737">
        <v>0</v>
      </c>
      <c r="J7" s="737">
        <v>0</v>
      </c>
      <c r="K7" s="737">
        <v>0</v>
      </c>
    </row>
    <row r="8" spans="1:11" ht="12.75">
      <c r="A8" s="396">
        <v>3</v>
      </c>
      <c r="B8" s="397" t="s">
        <v>539</v>
      </c>
      <c r="C8" s="737">
        <v>200000</v>
      </c>
      <c r="D8" s="737">
        <v>0</v>
      </c>
      <c r="E8" s="737">
        <v>0</v>
      </c>
      <c r="F8" s="737">
        <v>0</v>
      </c>
      <c r="G8" s="737">
        <v>17063058.530000001</v>
      </c>
      <c r="H8" s="737">
        <v>0</v>
      </c>
      <c r="I8" s="737">
        <v>0</v>
      </c>
      <c r="J8" s="737">
        <v>0</v>
      </c>
      <c r="K8" s="737">
        <v>62315052.540000014</v>
      </c>
    </row>
    <row r="9" spans="1:11" ht="12.75">
      <c r="A9" s="396">
        <v>4</v>
      </c>
      <c r="B9" s="425" t="s">
        <v>872</v>
      </c>
      <c r="C9" s="766">
        <v>0</v>
      </c>
      <c r="D9" s="766">
        <v>0</v>
      </c>
      <c r="E9" s="766">
        <v>0</v>
      </c>
      <c r="F9" s="766">
        <v>0</v>
      </c>
      <c r="G9" s="766">
        <v>79893642.960000008</v>
      </c>
      <c r="H9" s="766">
        <v>0</v>
      </c>
      <c r="I9" s="766">
        <v>30464.320000000065</v>
      </c>
      <c r="J9" s="766">
        <v>1916837.8599999999</v>
      </c>
      <c r="K9" s="766">
        <v>3782841.18</v>
      </c>
    </row>
    <row r="10" spans="1:11" ht="12.75">
      <c r="A10" s="396">
        <v>5</v>
      </c>
      <c r="B10" s="415" t="s">
        <v>871</v>
      </c>
      <c r="C10" s="766">
        <v>0</v>
      </c>
      <c r="D10" s="766">
        <v>0</v>
      </c>
      <c r="E10" s="766">
        <v>0</v>
      </c>
      <c r="F10" s="766">
        <v>0</v>
      </c>
      <c r="G10" s="766">
        <v>0</v>
      </c>
      <c r="H10" s="766">
        <v>0</v>
      </c>
      <c r="I10" s="766">
        <v>0</v>
      </c>
      <c r="J10" s="766">
        <v>0</v>
      </c>
      <c r="K10" s="766">
        <v>0</v>
      </c>
    </row>
    <row r="11" spans="1:11" ht="12.75">
      <c r="A11" s="396">
        <v>6</v>
      </c>
      <c r="B11" s="415" t="s">
        <v>870</v>
      </c>
      <c r="C11" s="766">
        <v>0</v>
      </c>
      <c r="D11" s="766">
        <v>0</v>
      </c>
      <c r="E11" s="766">
        <v>0</v>
      </c>
      <c r="F11" s="766">
        <v>0</v>
      </c>
      <c r="G11" s="766">
        <v>0</v>
      </c>
      <c r="H11" s="766">
        <v>0</v>
      </c>
      <c r="I11" s="766">
        <v>0</v>
      </c>
      <c r="J11" s="766">
        <v>0</v>
      </c>
      <c r="K11" s="766">
        <v>0</v>
      </c>
    </row>
    <row r="13" spans="1:11" ht="15">
      <c r="B13" s="454"/>
      <c r="C13" s="454"/>
      <c r="D13" s="454"/>
      <c r="E13" s="454"/>
      <c r="F13" s="454"/>
      <c r="G13" s="454"/>
      <c r="H13" s="454"/>
      <c r="I13" s="454"/>
      <c r="J13" s="454"/>
      <c r="K13" s="454"/>
    </row>
    <row r="14" spans="1:11" ht="15">
      <c r="B14" s="454"/>
      <c r="C14" s="454"/>
      <c r="D14" s="454"/>
      <c r="E14" s="454"/>
      <c r="F14" s="454"/>
      <c r="G14" s="454"/>
      <c r="H14" s="454"/>
      <c r="I14" s="454"/>
      <c r="J14" s="454"/>
      <c r="K14" s="454"/>
    </row>
    <row r="15" spans="1:11" ht="15">
      <c r="B15" s="454"/>
      <c r="C15" s="454"/>
      <c r="D15" s="454"/>
      <c r="E15" s="454"/>
      <c r="F15" s="454"/>
      <c r="G15" s="454"/>
      <c r="H15" s="454"/>
      <c r="I15" s="454"/>
      <c r="J15" s="454"/>
      <c r="K15" s="454"/>
    </row>
    <row r="16" spans="1:11" ht="15">
      <c r="B16" s="454"/>
      <c r="C16" s="454"/>
      <c r="D16" s="454"/>
      <c r="E16" s="454"/>
      <c r="F16" s="454"/>
      <c r="G16" s="454"/>
      <c r="H16" s="454"/>
      <c r="I16" s="454"/>
      <c r="J16" s="454"/>
      <c r="K16" s="454"/>
    </row>
    <row r="17" spans="2:11" ht="15">
      <c r="B17" s="454"/>
      <c r="C17" s="454"/>
      <c r="D17" s="454"/>
      <c r="E17" s="454"/>
      <c r="F17" s="454"/>
      <c r="G17" s="454"/>
      <c r="H17" s="454"/>
      <c r="I17" s="454"/>
      <c r="J17" s="454"/>
      <c r="K17" s="454"/>
    </row>
    <row r="18" spans="2:11" ht="15">
      <c r="B18" s="454"/>
      <c r="C18" s="454"/>
      <c r="D18" s="454"/>
      <c r="E18" s="454"/>
      <c r="F18" s="454"/>
      <c r="G18" s="454"/>
      <c r="H18" s="454"/>
      <c r="I18" s="454"/>
      <c r="J18" s="454"/>
      <c r="K18" s="454"/>
    </row>
    <row r="19" spans="2:11" ht="15">
      <c r="B19" s="454"/>
      <c r="C19" s="454"/>
      <c r="D19" s="454"/>
      <c r="E19" s="454"/>
      <c r="F19" s="454"/>
      <c r="G19" s="454"/>
      <c r="H19" s="454"/>
      <c r="I19" s="454"/>
      <c r="J19" s="454"/>
      <c r="K19" s="454"/>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9.9978637043366805E-2"/>
  </sheetPr>
  <dimension ref="A1:V20"/>
  <sheetViews>
    <sheetView showGridLines="0" zoomScale="80" zoomScaleNormal="80" workbookViewId="0"/>
  </sheetViews>
  <sheetFormatPr defaultColWidth="8.85546875" defaultRowHeight="15"/>
  <cols>
    <col min="1" max="1" width="10" style="458" bestFit="1" customWidth="1"/>
    <col min="2" max="2" width="66.7109375" style="458" customWidth="1"/>
    <col min="3" max="7" width="13.28515625" style="458" customWidth="1"/>
    <col min="8" max="12" width="14.5703125" style="458" customWidth="1"/>
    <col min="13" max="17" width="12.7109375" style="458" customWidth="1"/>
    <col min="18" max="22" width="17" style="458" customWidth="1"/>
    <col min="23" max="16384" width="8.85546875" style="458"/>
  </cols>
  <sheetData>
    <row r="1" spans="1:22">
      <c r="A1" s="300" t="s">
        <v>97</v>
      </c>
      <c r="B1" s="235" t="str">
        <f>Info!C2</f>
        <v>სს "ხალიკ ბანკი საქართველო"</v>
      </c>
    </row>
    <row r="2" spans="1:22">
      <c r="A2" s="302" t="s">
        <v>98</v>
      </c>
      <c r="B2" s="783">
        <f>'1. key ratios'!B2</f>
        <v>45838</v>
      </c>
    </row>
    <row r="3" spans="1:22">
      <c r="A3" s="303" t="s">
        <v>657</v>
      </c>
      <c r="B3" s="407"/>
    </row>
    <row r="4" spans="1:22">
      <c r="A4" s="303"/>
      <c r="B4" s="407"/>
    </row>
    <row r="5" spans="1:22" ht="24" customHeight="1">
      <c r="A5" s="934" t="s">
        <v>684</v>
      </c>
      <c r="B5" s="934"/>
      <c r="C5" s="936" t="s">
        <v>876</v>
      </c>
      <c r="D5" s="936"/>
      <c r="E5" s="936"/>
      <c r="F5" s="936"/>
      <c r="G5" s="936"/>
      <c r="H5" s="936" t="s">
        <v>565</v>
      </c>
      <c r="I5" s="936"/>
      <c r="J5" s="936"/>
      <c r="K5" s="936"/>
      <c r="L5" s="936"/>
      <c r="M5" s="936" t="s">
        <v>875</v>
      </c>
      <c r="N5" s="936"/>
      <c r="O5" s="936"/>
      <c r="P5" s="936"/>
      <c r="Q5" s="936"/>
      <c r="R5" s="935" t="s">
        <v>683</v>
      </c>
      <c r="S5" s="935" t="s">
        <v>687</v>
      </c>
      <c r="T5" s="935" t="s">
        <v>686</v>
      </c>
      <c r="U5" s="935" t="s">
        <v>915</v>
      </c>
      <c r="V5" s="935" t="s">
        <v>916</v>
      </c>
    </row>
    <row r="6" spans="1:22" ht="36" customHeight="1">
      <c r="A6" s="934"/>
      <c r="B6" s="934"/>
      <c r="C6" s="464"/>
      <c r="D6" s="405" t="s">
        <v>860</v>
      </c>
      <c r="E6" s="405" t="s">
        <v>859</v>
      </c>
      <c r="F6" s="405" t="s">
        <v>858</v>
      </c>
      <c r="G6" s="405" t="s">
        <v>857</v>
      </c>
      <c r="H6" s="464"/>
      <c r="I6" s="405" t="s">
        <v>860</v>
      </c>
      <c r="J6" s="405" t="s">
        <v>859</v>
      </c>
      <c r="K6" s="405" t="s">
        <v>858</v>
      </c>
      <c r="L6" s="405" t="s">
        <v>857</v>
      </c>
      <c r="M6" s="464"/>
      <c r="N6" s="405" t="s">
        <v>860</v>
      </c>
      <c r="O6" s="405" t="s">
        <v>859</v>
      </c>
      <c r="P6" s="405" t="s">
        <v>858</v>
      </c>
      <c r="Q6" s="405" t="s">
        <v>857</v>
      </c>
      <c r="R6" s="935"/>
      <c r="S6" s="935"/>
      <c r="T6" s="935"/>
      <c r="U6" s="935"/>
      <c r="V6" s="935"/>
    </row>
    <row r="7" spans="1:22">
      <c r="A7" s="793">
        <v>1</v>
      </c>
      <c r="B7" s="463" t="s">
        <v>658</v>
      </c>
      <c r="C7" s="766">
        <v>90946.65</v>
      </c>
      <c r="D7" s="766">
        <v>0</v>
      </c>
      <c r="E7" s="766">
        <v>90946.65</v>
      </c>
      <c r="F7" s="766">
        <v>0</v>
      </c>
      <c r="G7" s="766">
        <v>0</v>
      </c>
      <c r="H7" s="766">
        <v>91255.1</v>
      </c>
      <c r="I7" s="766">
        <v>0</v>
      </c>
      <c r="J7" s="766">
        <v>91255.1</v>
      </c>
      <c r="K7" s="766">
        <v>0</v>
      </c>
      <c r="L7" s="766">
        <v>0</v>
      </c>
      <c r="M7" s="766">
        <v>0</v>
      </c>
      <c r="N7" s="766">
        <v>0</v>
      </c>
      <c r="O7" s="766">
        <v>0</v>
      </c>
      <c r="P7" s="766">
        <v>0</v>
      </c>
      <c r="Q7" s="766">
        <v>0</v>
      </c>
      <c r="R7" s="766">
        <v>1</v>
      </c>
      <c r="S7" s="768">
        <v>0</v>
      </c>
      <c r="T7" s="768">
        <v>0</v>
      </c>
      <c r="U7" s="768">
        <v>0.14000000000000001</v>
      </c>
      <c r="V7" s="766">
        <v>61.012491829000801</v>
      </c>
    </row>
    <row r="8" spans="1:22">
      <c r="A8" s="793">
        <v>2</v>
      </c>
      <c r="B8" s="462" t="s">
        <v>659</v>
      </c>
      <c r="C8" s="766">
        <v>87098097.719999999</v>
      </c>
      <c r="D8" s="766">
        <v>75202673.719999999</v>
      </c>
      <c r="E8" s="766">
        <v>2712594.8299999996</v>
      </c>
      <c r="F8" s="766">
        <v>9085000.4100000001</v>
      </c>
      <c r="G8" s="766">
        <v>97828.760000000009</v>
      </c>
      <c r="H8" s="766">
        <v>87679673.709999979</v>
      </c>
      <c r="I8" s="766">
        <v>75385005.049999997</v>
      </c>
      <c r="J8" s="766">
        <v>2739095.71</v>
      </c>
      <c r="K8" s="766">
        <v>9451189.209999999</v>
      </c>
      <c r="L8" s="766">
        <v>104383.73999999999</v>
      </c>
      <c r="M8" s="766">
        <v>4169782.37</v>
      </c>
      <c r="N8" s="766">
        <v>737425.07</v>
      </c>
      <c r="O8" s="766">
        <v>342924.38000000006</v>
      </c>
      <c r="P8" s="766">
        <v>3074883.13</v>
      </c>
      <c r="Q8" s="766">
        <v>14549.789999999999</v>
      </c>
      <c r="R8" s="766">
        <v>2642</v>
      </c>
      <c r="S8" s="768">
        <v>0.135824711160585</v>
      </c>
      <c r="T8" s="768">
        <v>0.14804309942352767</v>
      </c>
      <c r="U8" s="768">
        <v>0.118123799966041</v>
      </c>
      <c r="V8" s="766">
        <v>83.930490926455604</v>
      </c>
    </row>
    <row r="9" spans="1:22">
      <c r="A9" s="793">
        <v>3</v>
      </c>
      <c r="B9" s="462" t="s">
        <v>660</v>
      </c>
      <c r="C9" s="766">
        <v>0</v>
      </c>
      <c r="D9" s="766">
        <v>0</v>
      </c>
      <c r="E9" s="766">
        <v>0</v>
      </c>
      <c r="F9" s="766">
        <v>0</v>
      </c>
      <c r="G9" s="766">
        <v>0</v>
      </c>
      <c r="H9" s="766">
        <v>0</v>
      </c>
      <c r="I9" s="766">
        <v>0</v>
      </c>
      <c r="J9" s="766">
        <v>0</v>
      </c>
      <c r="K9" s="766">
        <v>0</v>
      </c>
      <c r="L9" s="766">
        <v>0</v>
      </c>
      <c r="M9" s="766">
        <v>0</v>
      </c>
      <c r="N9" s="766">
        <v>0</v>
      </c>
      <c r="O9" s="766">
        <v>0</v>
      </c>
      <c r="P9" s="766">
        <v>0</v>
      </c>
      <c r="Q9" s="766">
        <v>0</v>
      </c>
      <c r="R9" s="766">
        <v>0</v>
      </c>
      <c r="S9" s="768">
        <v>0</v>
      </c>
      <c r="T9" s="768">
        <v>0</v>
      </c>
      <c r="U9" s="768">
        <v>0</v>
      </c>
      <c r="V9" s="766">
        <v>0</v>
      </c>
    </row>
    <row r="10" spans="1:22">
      <c r="A10" s="793">
        <v>4</v>
      </c>
      <c r="B10" s="462" t="s">
        <v>661</v>
      </c>
      <c r="C10" s="766">
        <v>3282.45</v>
      </c>
      <c r="D10" s="766">
        <v>3282.45</v>
      </c>
      <c r="E10" s="766">
        <v>0</v>
      </c>
      <c r="F10" s="766">
        <v>0</v>
      </c>
      <c r="G10" s="766">
        <v>0</v>
      </c>
      <c r="H10" s="766">
        <v>3285.03</v>
      </c>
      <c r="I10" s="766">
        <v>3285.03</v>
      </c>
      <c r="J10" s="766">
        <v>0</v>
      </c>
      <c r="K10" s="766">
        <v>0</v>
      </c>
      <c r="L10" s="766">
        <v>0</v>
      </c>
      <c r="M10" s="766">
        <v>125.12</v>
      </c>
      <c r="N10" s="766">
        <v>125.12</v>
      </c>
      <c r="O10" s="766">
        <v>0</v>
      </c>
      <c r="P10" s="766">
        <v>0</v>
      </c>
      <c r="Q10" s="766">
        <v>0</v>
      </c>
      <c r="R10" s="766">
        <v>5</v>
      </c>
      <c r="S10" s="768">
        <v>0.30171247263714734</v>
      </c>
      <c r="T10" s="768">
        <v>0.43662272921584472</v>
      </c>
      <c r="U10" s="768">
        <v>0.30614199759326099</v>
      </c>
      <c r="V10" s="766">
        <v>8.7031059117427496</v>
      </c>
    </row>
    <row r="11" spans="1:22">
      <c r="A11" s="793">
        <v>5</v>
      </c>
      <c r="B11" s="462" t="s">
        <v>662</v>
      </c>
      <c r="C11" s="766">
        <v>392627.28</v>
      </c>
      <c r="D11" s="766">
        <v>364374.12</v>
      </c>
      <c r="E11" s="766">
        <v>1841.21</v>
      </c>
      <c r="F11" s="766">
        <v>26411.95</v>
      </c>
      <c r="G11" s="766">
        <v>0</v>
      </c>
      <c r="H11" s="766">
        <v>423786.55000000005</v>
      </c>
      <c r="I11" s="766">
        <v>390669.46</v>
      </c>
      <c r="J11" s="766">
        <v>1866.32</v>
      </c>
      <c r="K11" s="766">
        <v>31250.77</v>
      </c>
      <c r="L11" s="766">
        <v>0</v>
      </c>
      <c r="M11" s="766">
        <v>51548.789999999994</v>
      </c>
      <c r="N11" s="766">
        <v>19034.669999999998</v>
      </c>
      <c r="O11" s="766">
        <v>1263.3499999999999</v>
      </c>
      <c r="P11" s="766">
        <v>31250.77</v>
      </c>
      <c r="Q11" s="766">
        <v>0</v>
      </c>
      <c r="R11" s="766">
        <v>399</v>
      </c>
      <c r="S11" s="768">
        <v>0.16875640417350832</v>
      </c>
      <c r="T11" s="768">
        <v>0.1687930984020197</v>
      </c>
      <c r="U11" s="768">
        <v>0.15554095960932701</v>
      </c>
      <c r="V11" s="766">
        <v>3.5711239677487501</v>
      </c>
    </row>
    <row r="12" spans="1:22">
      <c r="A12" s="793">
        <v>6</v>
      </c>
      <c r="B12" s="462" t="s">
        <v>663</v>
      </c>
      <c r="C12" s="766">
        <v>896305.40999999992</v>
      </c>
      <c r="D12" s="766">
        <v>778603.09</v>
      </c>
      <c r="E12" s="766">
        <v>15319.76</v>
      </c>
      <c r="F12" s="766">
        <v>102382.56</v>
      </c>
      <c r="G12" s="766">
        <v>0</v>
      </c>
      <c r="H12" s="766">
        <v>896305.40999999992</v>
      </c>
      <c r="I12" s="766">
        <v>778603.09</v>
      </c>
      <c r="J12" s="766">
        <v>15319.76</v>
      </c>
      <c r="K12" s="766">
        <v>102382.56</v>
      </c>
      <c r="L12" s="766">
        <v>0</v>
      </c>
      <c r="M12" s="766">
        <v>156483.92000000001</v>
      </c>
      <c r="N12" s="766">
        <v>44056.72</v>
      </c>
      <c r="O12" s="766">
        <v>10527.15</v>
      </c>
      <c r="P12" s="766">
        <v>101900.05</v>
      </c>
      <c r="Q12" s="766">
        <v>0</v>
      </c>
      <c r="R12" s="766">
        <v>625</v>
      </c>
      <c r="S12" s="768">
        <v>0.23406507663427567</v>
      </c>
      <c r="T12" s="768">
        <v>0.26280558106767399</v>
      </c>
      <c r="U12" s="768">
        <v>0.218973830025192</v>
      </c>
      <c r="V12" s="766">
        <v>190.47887400344899</v>
      </c>
    </row>
    <row r="13" spans="1:22">
      <c r="A13" s="793">
        <v>7</v>
      </c>
      <c r="B13" s="462" t="s">
        <v>664</v>
      </c>
      <c r="C13" s="766">
        <v>130682991.41</v>
      </c>
      <c r="D13" s="766">
        <v>110802980.00999999</v>
      </c>
      <c r="E13" s="766">
        <v>4736732.8100000005</v>
      </c>
      <c r="F13" s="766">
        <v>14858675.93</v>
      </c>
      <c r="G13" s="766">
        <v>284602.66000000003</v>
      </c>
      <c r="H13" s="766">
        <v>131854214.74999999</v>
      </c>
      <c r="I13" s="766">
        <v>111291157.08999999</v>
      </c>
      <c r="J13" s="766">
        <v>4801400.16</v>
      </c>
      <c r="K13" s="766">
        <v>15462270.6</v>
      </c>
      <c r="L13" s="766">
        <v>299386.90000000002</v>
      </c>
      <c r="M13" s="766">
        <v>2556223.5299999998</v>
      </c>
      <c r="N13" s="766">
        <v>608905.72000000009</v>
      </c>
      <c r="O13" s="766">
        <v>315259.03000000003</v>
      </c>
      <c r="P13" s="766">
        <v>1595978.7999999998</v>
      </c>
      <c r="Q13" s="766">
        <v>36079.979999999996</v>
      </c>
      <c r="R13" s="766">
        <v>980</v>
      </c>
      <c r="S13" s="768">
        <v>0.12251872985751433</v>
      </c>
      <c r="T13" s="768">
        <v>0.13060454138413199</v>
      </c>
      <c r="U13" s="768">
        <v>0.10034407729356999</v>
      </c>
      <c r="V13" s="766">
        <v>135.161021819236</v>
      </c>
    </row>
    <row r="14" spans="1:22">
      <c r="A14" s="793">
        <v>7.1</v>
      </c>
      <c r="B14" s="459" t="s">
        <v>665</v>
      </c>
      <c r="C14" s="766">
        <v>103038022.67</v>
      </c>
      <c r="D14" s="766">
        <v>85768257.590000004</v>
      </c>
      <c r="E14" s="766">
        <v>3985810.58</v>
      </c>
      <c r="F14" s="766">
        <v>12999351.84</v>
      </c>
      <c r="G14" s="766">
        <v>284602.66000000003</v>
      </c>
      <c r="H14" s="766">
        <v>103890680.94</v>
      </c>
      <c r="I14" s="766">
        <v>86110037.330000013</v>
      </c>
      <c r="J14" s="766">
        <v>4036019.38</v>
      </c>
      <c r="K14" s="766">
        <v>13460021.57</v>
      </c>
      <c r="L14" s="766">
        <v>284602.66000000003</v>
      </c>
      <c r="M14" s="766">
        <v>1866222.95</v>
      </c>
      <c r="N14" s="766">
        <v>472156.36</v>
      </c>
      <c r="O14" s="766">
        <v>243583.13999999998</v>
      </c>
      <c r="P14" s="766">
        <v>1116590.06</v>
      </c>
      <c r="Q14" s="766">
        <v>33893.39</v>
      </c>
      <c r="R14" s="766">
        <v>709</v>
      </c>
      <c r="S14" s="768">
        <v>0.12184770703976067</v>
      </c>
      <c r="T14" s="768">
        <v>0.12977747753673599</v>
      </c>
      <c r="U14" s="768">
        <v>0.10060871399969401</v>
      </c>
      <c r="V14" s="766">
        <v>134.52096563228801</v>
      </c>
    </row>
    <row r="15" spans="1:22" ht="25.5">
      <c r="A15" s="793">
        <v>7.2</v>
      </c>
      <c r="B15" s="459" t="s">
        <v>666</v>
      </c>
      <c r="C15" s="766">
        <v>11059708.17</v>
      </c>
      <c r="D15" s="766">
        <v>10647644.25</v>
      </c>
      <c r="E15" s="766">
        <v>36269.86</v>
      </c>
      <c r="F15" s="766">
        <v>375794.06</v>
      </c>
      <c r="G15" s="766">
        <v>0</v>
      </c>
      <c r="H15" s="766">
        <v>11104519.189999999</v>
      </c>
      <c r="I15" s="766">
        <v>10678794.84</v>
      </c>
      <c r="J15" s="766">
        <v>38984.269999999997</v>
      </c>
      <c r="K15" s="766">
        <v>386740.08</v>
      </c>
      <c r="L15" s="766">
        <v>0</v>
      </c>
      <c r="M15" s="766">
        <v>97823.63</v>
      </c>
      <c r="N15" s="766">
        <v>47306.400000000001</v>
      </c>
      <c r="O15" s="766">
        <v>4282.3</v>
      </c>
      <c r="P15" s="766">
        <v>46234.93</v>
      </c>
      <c r="Q15" s="766">
        <v>0</v>
      </c>
      <c r="R15" s="766">
        <v>83</v>
      </c>
      <c r="S15" s="768">
        <v>0.12690987555198699</v>
      </c>
      <c r="T15" s="768">
        <v>0.13561060484410567</v>
      </c>
      <c r="U15" s="768">
        <v>0.101557899334698</v>
      </c>
      <c r="V15" s="766">
        <v>145.57718071416301</v>
      </c>
    </row>
    <row r="16" spans="1:22">
      <c r="A16" s="793">
        <v>7.3</v>
      </c>
      <c r="B16" s="459" t="s">
        <v>667</v>
      </c>
      <c r="C16" s="766">
        <v>16585260.569999998</v>
      </c>
      <c r="D16" s="766">
        <v>14387078.17</v>
      </c>
      <c r="E16" s="766">
        <v>714652.37</v>
      </c>
      <c r="F16" s="766">
        <v>1483530.0299999998</v>
      </c>
      <c r="G16" s="766">
        <v>0</v>
      </c>
      <c r="H16" s="766">
        <v>16859014.619999997</v>
      </c>
      <c r="I16" s="766">
        <v>14502324.919999998</v>
      </c>
      <c r="J16" s="766">
        <v>726396.51</v>
      </c>
      <c r="K16" s="766">
        <v>1615508.9500000002</v>
      </c>
      <c r="L16" s="766">
        <v>14784.24</v>
      </c>
      <c r="M16" s="766">
        <v>592176.94999999995</v>
      </c>
      <c r="N16" s="766">
        <v>89442.96</v>
      </c>
      <c r="O16" s="766">
        <v>67393.59</v>
      </c>
      <c r="P16" s="766">
        <v>433153.81</v>
      </c>
      <c r="Q16" s="766">
        <v>2186.59</v>
      </c>
      <c r="R16" s="766">
        <v>188</v>
      </c>
      <c r="S16" s="768">
        <v>0.12219242981850199</v>
      </c>
      <c r="T16" s="768">
        <v>0.13066485453840768</v>
      </c>
      <c r="U16" s="768">
        <v>9.7890563808006495E-2</v>
      </c>
      <c r="V16" s="766">
        <v>132.191544582407</v>
      </c>
    </row>
    <row r="17" spans="1:22">
      <c r="A17" s="793">
        <v>8</v>
      </c>
      <c r="B17" s="462" t="s">
        <v>668</v>
      </c>
      <c r="C17" s="766">
        <v>0</v>
      </c>
      <c r="D17" s="766">
        <v>0</v>
      </c>
      <c r="E17" s="766">
        <v>0</v>
      </c>
      <c r="F17" s="766">
        <v>0</v>
      </c>
      <c r="G17" s="766">
        <v>0</v>
      </c>
      <c r="H17" s="766">
        <v>0</v>
      </c>
      <c r="I17" s="766">
        <v>0</v>
      </c>
      <c r="J17" s="766">
        <v>0</v>
      </c>
      <c r="K17" s="766">
        <v>0</v>
      </c>
      <c r="L17" s="766">
        <v>0</v>
      </c>
      <c r="M17" s="766">
        <v>0</v>
      </c>
      <c r="N17" s="766">
        <v>0</v>
      </c>
      <c r="O17" s="766">
        <v>0</v>
      </c>
      <c r="P17" s="766">
        <v>0</v>
      </c>
      <c r="Q17" s="766">
        <v>0</v>
      </c>
      <c r="R17" s="766">
        <v>0</v>
      </c>
      <c r="S17" s="768">
        <v>0</v>
      </c>
      <c r="T17" s="768">
        <v>0</v>
      </c>
      <c r="U17" s="768">
        <v>0</v>
      </c>
      <c r="V17" s="766">
        <v>0</v>
      </c>
    </row>
    <row r="18" spans="1:22">
      <c r="A18" s="794">
        <v>9</v>
      </c>
      <c r="B18" s="461" t="s">
        <v>669</v>
      </c>
      <c r="C18" s="767">
        <v>0</v>
      </c>
      <c r="D18" s="767">
        <v>0</v>
      </c>
      <c r="E18" s="767">
        <v>0</v>
      </c>
      <c r="F18" s="767">
        <v>0</v>
      </c>
      <c r="G18" s="767">
        <v>0</v>
      </c>
      <c r="H18" s="767">
        <v>0</v>
      </c>
      <c r="I18" s="767">
        <v>0</v>
      </c>
      <c r="J18" s="767">
        <v>0</v>
      </c>
      <c r="K18" s="767">
        <v>0</v>
      </c>
      <c r="L18" s="767">
        <v>0</v>
      </c>
      <c r="M18" s="767">
        <v>0</v>
      </c>
      <c r="N18" s="767">
        <v>0</v>
      </c>
      <c r="O18" s="767">
        <v>0</v>
      </c>
      <c r="P18" s="767">
        <v>0</v>
      </c>
      <c r="Q18" s="767">
        <v>0</v>
      </c>
      <c r="R18" s="767">
        <v>0</v>
      </c>
      <c r="S18" s="769">
        <v>0</v>
      </c>
      <c r="T18" s="769">
        <v>0</v>
      </c>
      <c r="U18" s="769">
        <v>0</v>
      </c>
      <c r="V18" s="767">
        <v>0</v>
      </c>
    </row>
    <row r="19" spans="1:22">
      <c r="A19" s="795">
        <v>10</v>
      </c>
      <c r="B19" s="460" t="s">
        <v>685</v>
      </c>
      <c r="C19" s="766">
        <v>219164250.91999999</v>
      </c>
      <c r="D19" s="766">
        <v>187151913.38999999</v>
      </c>
      <c r="E19" s="766">
        <v>7557435.2599999998</v>
      </c>
      <c r="F19" s="766">
        <v>24072470.850000001</v>
      </c>
      <c r="G19" s="766">
        <v>382431.42000000004</v>
      </c>
      <c r="H19" s="766">
        <v>220948520.54999995</v>
      </c>
      <c r="I19" s="766">
        <v>187848719.71999997</v>
      </c>
      <c r="J19" s="766">
        <v>7648937.0499999989</v>
      </c>
      <c r="K19" s="766">
        <v>25047093.140000001</v>
      </c>
      <c r="L19" s="766">
        <v>403770.64</v>
      </c>
      <c r="M19" s="766">
        <v>6934163.7300000004</v>
      </c>
      <c r="N19" s="766">
        <v>1409547.3</v>
      </c>
      <c r="O19" s="766">
        <v>669973.91000000015</v>
      </c>
      <c r="P19" s="766">
        <v>4804012.75</v>
      </c>
      <c r="Q19" s="766">
        <v>50629.77</v>
      </c>
      <c r="R19" s="766">
        <v>4652</v>
      </c>
      <c r="S19" s="768">
        <v>0.13819399702669935</v>
      </c>
      <c r="T19" s="768">
        <v>0.14921794336996</v>
      </c>
      <c r="U19" s="768">
        <v>0.108013496011907</v>
      </c>
      <c r="V19" s="766">
        <v>114.759316190444</v>
      </c>
    </row>
    <row r="20" spans="1:22" ht="25.5">
      <c r="A20" s="793">
        <v>10.1</v>
      </c>
      <c r="B20" s="459" t="s">
        <v>688</v>
      </c>
      <c r="C20" s="766">
        <v>0</v>
      </c>
      <c r="D20" s="766">
        <v>0</v>
      </c>
      <c r="E20" s="766">
        <v>0</v>
      </c>
      <c r="F20" s="766">
        <v>0</v>
      </c>
      <c r="G20" s="766">
        <v>0</v>
      </c>
      <c r="H20" s="766">
        <v>0</v>
      </c>
      <c r="I20" s="766">
        <v>0</v>
      </c>
      <c r="J20" s="766">
        <v>0</v>
      </c>
      <c r="K20" s="766">
        <v>0</v>
      </c>
      <c r="L20" s="766">
        <v>0</v>
      </c>
      <c r="M20" s="766">
        <v>0</v>
      </c>
      <c r="N20" s="766">
        <v>0</v>
      </c>
      <c r="O20" s="766">
        <v>0</v>
      </c>
      <c r="P20" s="766">
        <v>0</v>
      </c>
      <c r="Q20" s="766">
        <v>0</v>
      </c>
      <c r="R20" s="766">
        <v>0</v>
      </c>
      <c r="S20" s="768">
        <v>0</v>
      </c>
      <c r="T20" s="768">
        <v>0</v>
      </c>
      <c r="U20" s="768">
        <v>0</v>
      </c>
      <c r="V20" s="766">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237"/>
  <sheetViews>
    <sheetView topLeftCell="B60" zoomScale="110" zoomScaleNormal="110" workbookViewId="0">
      <selection sqref="A1:XFD1048576"/>
    </sheetView>
  </sheetViews>
  <sheetFormatPr defaultColWidth="43.5703125" defaultRowHeight="11.25"/>
  <cols>
    <col min="1" max="1" width="8" style="136" customWidth="1"/>
    <col min="2" max="2" width="66.140625" style="137" customWidth="1"/>
    <col min="3" max="3" width="131.42578125" style="138" customWidth="1"/>
    <col min="4" max="5" width="10.140625" style="129" customWidth="1"/>
    <col min="6" max="6" width="67.5703125" style="129" customWidth="1"/>
    <col min="7" max="16384" width="43.5703125" style="129"/>
  </cols>
  <sheetData>
    <row r="1" spans="1:3" ht="12.75" thickTop="1" thickBot="1">
      <c r="A1" s="992" t="s">
        <v>176</v>
      </c>
      <c r="B1" s="993"/>
      <c r="C1" s="994"/>
    </row>
    <row r="2" spans="1:3" ht="26.25" customHeight="1">
      <c r="A2" s="311"/>
      <c r="B2" s="995" t="s">
        <v>177</v>
      </c>
      <c r="C2" s="995"/>
    </row>
    <row r="3" spans="1:3" s="134" customFormat="1" ht="11.25" customHeight="1">
      <c r="A3" s="133"/>
      <c r="B3" s="995" t="s">
        <v>251</v>
      </c>
      <c r="C3" s="995"/>
    </row>
    <row r="4" spans="1:3" ht="12" customHeight="1" thickBot="1">
      <c r="A4" s="974" t="s">
        <v>255</v>
      </c>
      <c r="B4" s="975"/>
      <c r="C4" s="976"/>
    </row>
    <row r="5" spans="1:3" ht="12" thickTop="1">
      <c r="A5" s="130"/>
      <c r="B5" s="977" t="s">
        <v>178</v>
      </c>
      <c r="C5" s="978"/>
    </row>
    <row r="6" spans="1:3">
      <c r="A6" s="311"/>
      <c r="B6" s="956" t="s">
        <v>252</v>
      </c>
      <c r="C6" s="957"/>
    </row>
    <row r="7" spans="1:3">
      <c r="A7" s="311"/>
      <c r="B7" s="956" t="s">
        <v>179</v>
      </c>
      <c r="C7" s="957"/>
    </row>
    <row r="8" spans="1:3">
      <c r="A8" s="311"/>
      <c r="B8" s="956" t="s">
        <v>253</v>
      </c>
      <c r="C8" s="957"/>
    </row>
    <row r="9" spans="1:3">
      <c r="A9" s="311"/>
      <c r="B9" s="998" t="s">
        <v>254</v>
      </c>
      <c r="C9" s="999"/>
    </row>
    <row r="10" spans="1:3">
      <c r="A10" s="311"/>
      <c r="B10" s="990" t="s">
        <v>180</v>
      </c>
      <c r="C10" s="991" t="s">
        <v>180</v>
      </c>
    </row>
    <row r="11" spans="1:3">
      <c r="A11" s="311"/>
      <c r="B11" s="990" t="s">
        <v>181</v>
      </c>
      <c r="C11" s="991" t="s">
        <v>181</v>
      </c>
    </row>
    <row r="12" spans="1:3">
      <c r="A12" s="311"/>
      <c r="B12" s="990" t="s">
        <v>182</v>
      </c>
      <c r="C12" s="991" t="s">
        <v>182</v>
      </c>
    </row>
    <row r="13" spans="1:3">
      <c r="A13" s="311"/>
      <c r="B13" s="990" t="s">
        <v>183</v>
      </c>
      <c r="C13" s="991" t="s">
        <v>183</v>
      </c>
    </row>
    <row r="14" spans="1:3">
      <c r="A14" s="311"/>
      <c r="B14" s="990" t="s">
        <v>184</v>
      </c>
      <c r="C14" s="991" t="s">
        <v>184</v>
      </c>
    </row>
    <row r="15" spans="1:3" ht="21.75" customHeight="1">
      <c r="A15" s="311"/>
      <c r="B15" s="990" t="s">
        <v>185</v>
      </c>
      <c r="C15" s="991" t="s">
        <v>185</v>
      </c>
    </row>
    <row r="16" spans="1:3">
      <c r="A16" s="311"/>
      <c r="B16" s="990" t="s">
        <v>186</v>
      </c>
      <c r="C16" s="991" t="s">
        <v>187</v>
      </c>
    </row>
    <row r="17" spans="1:6">
      <c r="A17" s="311"/>
      <c r="B17" s="990" t="s">
        <v>188</v>
      </c>
      <c r="C17" s="991" t="s">
        <v>189</v>
      </c>
    </row>
    <row r="18" spans="1:6">
      <c r="A18" s="311"/>
      <c r="B18" s="990" t="s">
        <v>190</v>
      </c>
      <c r="C18" s="991" t="s">
        <v>191</v>
      </c>
    </row>
    <row r="19" spans="1:6">
      <c r="A19" s="550"/>
      <c r="B19" s="996" t="s">
        <v>192</v>
      </c>
      <c r="C19" s="997" t="s">
        <v>192</v>
      </c>
    </row>
    <row r="20" spans="1:6">
      <c r="A20" s="550"/>
      <c r="B20" s="996" t="s">
        <v>918</v>
      </c>
      <c r="C20" s="997" t="s">
        <v>193</v>
      </c>
    </row>
    <row r="21" spans="1:6">
      <c r="A21" s="311"/>
      <c r="B21" s="996" t="s">
        <v>961</v>
      </c>
      <c r="C21" s="997" t="s">
        <v>194</v>
      </c>
    </row>
    <row r="22" spans="1:6" ht="23.25" customHeight="1">
      <c r="A22" s="311"/>
      <c r="B22" s="990" t="s">
        <v>195</v>
      </c>
      <c r="C22" s="991" t="s">
        <v>196</v>
      </c>
      <c r="F22" s="513"/>
    </row>
    <row r="23" spans="1:6">
      <c r="A23" s="311"/>
      <c r="B23" s="990" t="s">
        <v>197</v>
      </c>
      <c r="C23" s="991" t="s">
        <v>197</v>
      </c>
    </row>
    <row r="24" spans="1:6">
      <c r="A24" s="311"/>
      <c r="B24" s="990" t="s">
        <v>198</v>
      </c>
      <c r="C24" s="991" t="s">
        <v>199</v>
      </c>
    </row>
    <row r="25" spans="1:6" ht="12" thickBot="1">
      <c r="A25" s="131"/>
      <c r="B25" s="984" t="s">
        <v>200</v>
      </c>
      <c r="C25" s="985"/>
    </row>
    <row r="26" spans="1:6" ht="12.75" thickTop="1" thickBot="1">
      <c r="A26" s="974" t="s">
        <v>812</v>
      </c>
      <c r="B26" s="975"/>
      <c r="C26" s="976"/>
    </row>
    <row r="27" spans="1:6" ht="12.75" thickTop="1" thickBot="1">
      <c r="A27" s="132"/>
      <c r="B27" s="986" t="s">
        <v>813</v>
      </c>
      <c r="C27" s="987"/>
    </row>
    <row r="28" spans="1:6" ht="12.75" thickTop="1" thickBot="1">
      <c r="A28" s="974" t="s">
        <v>256</v>
      </c>
      <c r="B28" s="975"/>
      <c r="C28" s="976"/>
    </row>
    <row r="29" spans="1:6" ht="12" thickTop="1">
      <c r="A29" s="130"/>
      <c r="B29" s="988" t="s">
        <v>816</v>
      </c>
      <c r="C29" s="989" t="s">
        <v>201</v>
      </c>
    </row>
    <row r="30" spans="1:6">
      <c r="A30" s="311"/>
      <c r="B30" s="965" t="s">
        <v>205</v>
      </c>
      <c r="C30" s="966" t="s">
        <v>202</v>
      </c>
    </row>
    <row r="31" spans="1:6">
      <c r="A31" s="311"/>
      <c r="B31" s="965" t="s">
        <v>814</v>
      </c>
      <c r="C31" s="966" t="s">
        <v>203</v>
      </c>
    </row>
    <row r="32" spans="1:6">
      <c r="A32" s="311"/>
      <c r="B32" s="965" t="s">
        <v>815</v>
      </c>
      <c r="C32" s="966" t="s">
        <v>204</v>
      </c>
    </row>
    <row r="33" spans="1:3">
      <c r="A33" s="311"/>
      <c r="B33" s="965" t="s">
        <v>208</v>
      </c>
      <c r="C33" s="966" t="s">
        <v>209</v>
      </c>
    </row>
    <row r="34" spans="1:3">
      <c r="A34" s="311"/>
      <c r="B34" s="965" t="s">
        <v>817</v>
      </c>
      <c r="C34" s="966" t="s">
        <v>206</v>
      </c>
    </row>
    <row r="35" spans="1:3">
      <c r="A35" s="311"/>
      <c r="B35" s="965" t="s">
        <v>818</v>
      </c>
      <c r="C35" s="966" t="s">
        <v>207</v>
      </c>
    </row>
    <row r="36" spans="1:3">
      <c r="A36" s="311"/>
      <c r="B36" s="981" t="s">
        <v>819</v>
      </c>
      <c r="C36" s="982"/>
    </row>
    <row r="37" spans="1:3" ht="24.75" customHeight="1">
      <c r="A37" s="311"/>
      <c r="B37" s="965" t="s">
        <v>820</v>
      </c>
      <c r="C37" s="966" t="s">
        <v>210</v>
      </c>
    </row>
    <row r="38" spans="1:3" ht="23.25" customHeight="1">
      <c r="A38" s="311"/>
      <c r="B38" s="965" t="s">
        <v>821</v>
      </c>
      <c r="C38" s="966" t="s">
        <v>211</v>
      </c>
    </row>
    <row r="39" spans="1:3" ht="23.25" customHeight="1">
      <c r="A39" s="376"/>
      <c r="B39" s="981" t="s">
        <v>822</v>
      </c>
      <c r="C39" s="983"/>
    </row>
    <row r="40" spans="1:3" ht="12" customHeight="1">
      <c r="A40" s="311"/>
      <c r="B40" s="965" t="s">
        <v>823</v>
      </c>
      <c r="C40" s="966"/>
    </row>
    <row r="41" spans="1:3" ht="12" thickBot="1">
      <c r="A41" s="974" t="s">
        <v>257</v>
      </c>
      <c r="B41" s="975"/>
      <c r="C41" s="976"/>
    </row>
    <row r="42" spans="1:3" ht="12" thickTop="1">
      <c r="A42" s="130"/>
      <c r="B42" s="977" t="s">
        <v>287</v>
      </c>
      <c r="C42" s="978" t="s">
        <v>212</v>
      </c>
    </row>
    <row r="43" spans="1:3">
      <c r="A43" s="311"/>
      <c r="B43" s="956" t="s">
        <v>286</v>
      </c>
      <c r="C43" s="957"/>
    </row>
    <row r="44" spans="1:3" ht="23.25" customHeight="1" thickBot="1">
      <c r="A44" s="131"/>
      <c r="B44" s="972" t="s">
        <v>213</v>
      </c>
      <c r="C44" s="973" t="s">
        <v>214</v>
      </c>
    </row>
    <row r="45" spans="1:3" ht="11.25" customHeight="1" thickTop="1" thickBot="1">
      <c r="A45" s="974" t="s">
        <v>258</v>
      </c>
      <c r="B45" s="975"/>
      <c r="C45" s="976"/>
    </row>
    <row r="46" spans="1:3" ht="26.25" customHeight="1" thickTop="1">
      <c r="A46" s="311"/>
      <c r="B46" s="956" t="s">
        <v>259</v>
      </c>
      <c r="C46" s="957"/>
    </row>
    <row r="47" spans="1:3" ht="12" thickBot="1">
      <c r="A47" s="974" t="s">
        <v>260</v>
      </c>
      <c r="B47" s="975"/>
      <c r="C47" s="976"/>
    </row>
    <row r="48" spans="1:3" ht="12" thickTop="1">
      <c r="A48" s="130"/>
      <c r="B48" s="977" t="s">
        <v>215</v>
      </c>
      <c r="C48" s="978" t="s">
        <v>215</v>
      </c>
    </row>
    <row r="49" spans="1:3" ht="11.25" customHeight="1">
      <c r="A49" s="311"/>
      <c r="B49" s="956" t="s">
        <v>216</v>
      </c>
      <c r="C49" s="957" t="s">
        <v>216</v>
      </c>
    </row>
    <row r="50" spans="1:3">
      <c r="A50" s="311"/>
      <c r="B50" s="956" t="s">
        <v>217</v>
      </c>
      <c r="C50" s="957" t="s">
        <v>217</v>
      </c>
    </row>
    <row r="51" spans="1:3" ht="11.25" customHeight="1">
      <c r="A51" s="311"/>
      <c r="B51" s="956" t="s">
        <v>825</v>
      </c>
      <c r="C51" s="957" t="s">
        <v>218</v>
      </c>
    </row>
    <row r="52" spans="1:3" ht="33.6" customHeight="1">
      <c r="A52" s="311"/>
      <c r="B52" s="956" t="s">
        <v>219</v>
      </c>
      <c r="C52" s="957" t="s">
        <v>219</v>
      </c>
    </row>
    <row r="53" spans="1:3" ht="11.25" customHeight="1">
      <c r="A53" s="311"/>
      <c r="B53" s="956" t="s">
        <v>307</v>
      </c>
      <c r="C53" s="957" t="s">
        <v>220</v>
      </c>
    </row>
    <row r="54" spans="1:3" ht="11.25" customHeight="1" thickBot="1">
      <c r="A54" s="974" t="s">
        <v>261</v>
      </c>
      <c r="B54" s="975"/>
      <c r="C54" s="976"/>
    </row>
    <row r="55" spans="1:3" ht="12" thickTop="1">
      <c r="A55" s="130"/>
      <c r="B55" s="977" t="s">
        <v>215</v>
      </c>
      <c r="C55" s="978" t="s">
        <v>215</v>
      </c>
    </row>
    <row r="56" spans="1:3">
      <c r="A56" s="311"/>
      <c r="B56" s="956" t="s">
        <v>221</v>
      </c>
      <c r="C56" s="957" t="s">
        <v>221</v>
      </c>
    </row>
    <row r="57" spans="1:3">
      <c r="A57" s="311"/>
      <c r="B57" s="956" t="s">
        <v>264</v>
      </c>
      <c r="C57" s="957" t="s">
        <v>222</v>
      </c>
    </row>
    <row r="58" spans="1:3">
      <c r="A58" s="311"/>
      <c r="B58" s="956" t="s">
        <v>223</v>
      </c>
      <c r="C58" s="957" t="s">
        <v>223</v>
      </c>
    </row>
    <row r="59" spans="1:3">
      <c r="A59" s="311"/>
      <c r="B59" s="956" t="s">
        <v>224</v>
      </c>
      <c r="C59" s="957" t="s">
        <v>224</v>
      </c>
    </row>
    <row r="60" spans="1:3">
      <c r="A60" s="311"/>
      <c r="B60" s="956" t="s">
        <v>225</v>
      </c>
      <c r="C60" s="957" t="s">
        <v>225</v>
      </c>
    </row>
    <row r="61" spans="1:3">
      <c r="A61" s="311"/>
      <c r="B61" s="956" t="s">
        <v>265</v>
      </c>
      <c r="C61" s="957" t="s">
        <v>226</v>
      </c>
    </row>
    <row r="62" spans="1:3" ht="12" customHeight="1">
      <c r="A62" s="311"/>
      <c r="B62" s="939" t="s">
        <v>998</v>
      </c>
      <c r="C62" s="940" t="s">
        <v>227</v>
      </c>
    </row>
    <row r="63" spans="1:3" ht="22.5" customHeight="1" thickBot="1">
      <c r="A63" s="131"/>
      <c r="B63" s="972" t="s">
        <v>228</v>
      </c>
      <c r="C63" s="973" t="s">
        <v>228</v>
      </c>
    </row>
    <row r="64" spans="1:3" ht="11.25" customHeight="1" thickTop="1">
      <c r="A64" s="962" t="s">
        <v>262</v>
      </c>
      <c r="B64" s="963"/>
      <c r="C64" s="964"/>
    </row>
    <row r="65" spans="1:3" ht="12" thickBot="1">
      <c r="A65" s="131"/>
      <c r="B65" s="972" t="s">
        <v>229</v>
      </c>
      <c r="C65" s="973" t="s">
        <v>229</v>
      </c>
    </row>
    <row r="66" spans="1:3" ht="11.25" customHeight="1" thickTop="1">
      <c r="A66" s="962" t="s">
        <v>951</v>
      </c>
      <c r="B66" s="963"/>
      <c r="C66" s="964"/>
    </row>
    <row r="67" spans="1:3" ht="12" thickBot="1">
      <c r="A67" s="131"/>
      <c r="B67" s="972" t="s">
        <v>950</v>
      </c>
      <c r="C67" s="973"/>
    </row>
    <row r="68" spans="1:3" ht="11.25" customHeight="1" thickTop="1" thickBot="1">
      <c r="A68" s="974" t="s">
        <v>263</v>
      </c>
      <c r="B68" s="975"/>
      <c r="C68" s="976"/>
    </row>
    <row r="69" spans="1:3" ht="12" thickTop="1">
      <c r="A69" s="130"/>
      <c r="B69" s="977" t="s">
        <v>230</v>
      </c>
      <c r="C69" s="978" t="s">
        <v>230</v>
      </c>
    </row>
    <row r="70" spans="1:3">
      <c r="A70" s="311"/>
      <c r="B70" s="956" t="s">
        <v>827</v>
      </c>
      <c r="C70" s="957" t="s">
        <v>231</v>
      </c>
    </row>
    <row r="71" spans="1:3">
      <c r="A71" s="311"/>
      <c r="B71" s="956" t="s">
        <v>232</v>
      </c>
      <c r="C71" s="957" t="s">
        <v>232</v>
      </c>
    </row>
    <row r="72" spans="1:3" ht="54.95" customHeight="1">
      <c r="A72" s="311"/>
      <c r="B72" s="979" t="s">
        <v>962</v>
      </c>
      <c r="C72" s="980" t="s">
        <v>233</v>
      </c>
    </row>
    <row r="73" spans="1:3" ht="33.75" customHeight="1">
      <c r="A73" s="311"/>
      <c r="B73" s="970" t="s">
        <v>266</v>
      </c>
      <c r="C73" s="971" t="s">
        <v>234</v>
      </c>
    </row>
    <row r="74" spans="1:3" ht="15.75" customHeight="1">
      <c r="A74" s="311"/>
      <c r="B74" s="970" t="s">
        <v>828</v>
      </c>
      <c r="C74" s="971" t="s">
        <v>235</v>
      </c>
    </row>
    <row r="75" spans="1:3">
      <c r="A75" s="311"/>
      <c r="B75" s="956" t="s">
        <v>236</v>
      </c>
      <c r="C75" s="957" t="s">
        <v>236</v>
      </c>
    </row>
    <row r="76" spans="1:3" ht="12" thickBot="1">
      <c r="A76" s="131"/>
      <c r="B76" s="972" t="s">
        <v>237</v>
      </c>
      <c r="C76" s="973" t="s">
        <v>237</v>
      </c>
    </row>
    <row r="77" spans="1:3" ht="12" thickTop="1">
      <c r="A77" s="962" t="s">
        <v>290</v>
      </c>
      <c r="B77" s="963"/>
      <c r="C77" s="964"/>
    </row>
    <row r="78" spans="1:3">
      <c r="A78" s="311"/>
      <c r="B78" s="956" t="s">
        <v>229</v>
      </c>
      <c r="C78" s="957"/>
    </row>
    <row r="79" spans="1:3">
      <c r="A79" s="311"/>
      <c r="B79" s="956" t="s">
        <v>288</v>
      </c>
      <c r="C79" s="957"/>
    </row>
    <row r="80" spans="1:3">
      <c r="A80" s="311"/>
      <c r="B80" s="956" t="s">
        <v>289</v>
      </c>
      <c r="C80" s="957"/>
    </row>
    <row r="81" spans="1:3">
      <c r="A81" s="962" t="s">
        <v>291</v>
      </c>
      <c r="B81" s="963"/>
      <c r="C81" s="964"/>
    </row>
    <row r="82" spans="1:3">
      <c r="A82" s="311"/>
      <c r="B82" s="956" t="s">
        <v>229</v>
      </c>
      <c r="C82" s="957"/>
    </row>
    <row r="83" spans="1:3">
      <c r="A83" s="311"/>
      <c r="B83" s="956" t="s">
        <v>292</v>
      </c>
      <c r="C83" s="957"/>
    </row>
    <row r="84" spans="1:3" ht="79.5" customHeight="1">
      <c r="A84" s="311"/>
      <c r="B84" s="956" t="s">
        <v>306</v>
      </c>
      <c r="C84" s="957"/>
    </row>
    <row r="85" spans="1:3" ht="53.25" customHeight="1">
      <c r="A85" s="311"/>
      <c r="B85" s="956" t="s">
        <v>305</v>
      </c>
      <c r="C85" s="957"/>
    </row>
    <row r="86" spans="1:3">
      <c r="A86" s="311"/>
      <c r="B86" s="956" t="s">
        <v>293</v>
      </c>
      <c r="C86" s="957"/>
    </row>
    <row r="87" spans="1:3">
      <c r="A87" s="311"/>
      <c r="B87" s="956" t="s">
        <v>294</v>
      </c>
      <c r="C87" s="957"/>
    </row>
    <row r="88" spans="1:3">
      <c r="A88" s="311"/>
      <c r="B88" s="956" t="s">
        <v>295</v>
      </c>
      <c r="C88" s="957"/>
    </row>
    <row r="89" spans="1:3">
      <c r="A89" s="962" t="s">
        <v>296</v>
      </c>
      <c r="B89" s="963"/>
      <c r="C89" s="964"/>
    </row>
    <row r="90" spans="1:3">
      <c r="A90" s="311"/>
      <c r="B90" s="956" t="s">
        <v>229</v>
      </c>
      <c r="C90" s="957"/>
    </row>
    <row r="91" spans="1:3">
      <c r="A91" s="311"/>
      <c r="B91" s="956" t="s">
        <v>298</v>
      </c>
      <c r="C91" s="957"/>
    </row>
    <row r="92" spans="1:3" ht="12" customHeight="1">
      <c r="A92" s="311"/>
      <c r="B92" s="956" t="s">
        <v>299</v>
      </c>
      <c r="C92" s="957"/>
    </row>
    <row r="93" spans="1:3">
      <c r="A93" s="311"/>
      <c r="B93" s="956" t="s">
        <v>300</v>
      </c>
      <c r="C93" s="957"/>
    </row>
    <row r="94" spans="1:3" ht="24.75" customHeight="1">
      <c r="A94" s="311"/>
      <c r="B94" s="965" t="s">
        <v>336</v>
      </c>
      <c r="C94" s="966"/>
    </row>
    <row r="95" spans="1:3" ht="24" customHeight="1">
      <c r="A95" s="311"/>
      <c r="B95" s="965" t="s">
        <v>337</v>
      </c>
      <c r="C95" s="966"/>
    </row>
    <row r="96" spans="1:3" ht="13.5" customHeight="1">
      <c r="A96" s="311"/>
      <c r="B96" s="965" t="s">
        <v>301</v>
      </c>
      <c r="C96" s="966"/>
    </row>
    <row r="97" spans="1:3" ht="11.25" customHeight="1" thickBot="1">
      <c r="A97" s="967" t="s">
        <v>332</v>
      </c>
      <c r="B97" s="968"/>
      <c r="C97" s="969"/>
    </row>
    <row r="98" spans="1:3" ht="12.75" thickTop="1" thickBot="1">
      <c r="A98" s="961" t="s">
        <v>238</v>
      </c>
      <c r="B98" s="961"/>
      <c r="C98" s="961"/>
    </row>
    <row r="99" spans="1:3">
      <c r="A99" s="181">
        <v>2</v>
      </c>
      <c r="B99" s="297" t="s">
        <v>312</v>
      </c>
      <c r="C99" s="297" t="s">
        <v>333</v>
      </c>
    </row>
    <row r="100" spans="1:3">
      <c r="A100" s="135">
        <v>3</v>
      </c>
      <c r="B100" s="298" t="s">
        <v>313</v>
      </c>
      <c r="C100" s="299" t="s">
        <v>334</v>
      </c>
    </row>
    <row r="101" spans="1:3">
      <c r="A101" s="135">
        <v>4</v>
      </c>
      <c r="B101" s="298" t="s">
        <v>314</v>
      </c>
      <c r="C101" s="299" t="s">
        <v>338</v>
      </c>
    </row>
    <row r="102" spans="1:3" ht="11.25" customHeight="1">
      <c r="A102" s="135">
        <v>5</v>
      </c>
      <c r="B102" s="298" t="s">
        <v>315</v>
      </c>
      <c r="C102" s="299" t="s">
        <v>335</v>
      </c>
    </row>
    <row r="103" spans="1:3" ht="12" customHeight="1">
      <c r="A103" s="135">
        <v>6</v>
      </c>
      <c r="B103" s="298" t="s">
        <v>330</v>
      </c>
      <c r="C103" s="299" t="s">
        <v>316</v>
      </c>
    </row>
    <row r="104" spans="1:3" ht="12" customHeight="1">
      <c r="A104" s="135">
        <v>7</v>
      </c>
      <c r="B104" s="298" t="s">
        <v>317</v>
      </c>
      <c r="C104" s="299" t="s">
        <v>331</v>
      </c>
    </row>
    <row r="105" spans="1:3">
      <c r="A105" s="135">
        <v>8</v>
      </c>
      <c r="B105" s="298" t="s">
        <v>322</v>
      </c>
      <c r="C105" s="299" t="s">
        <v>342</v>
      </c>
    </row>
    <row r="106" spans="1:3" ht="11.25" customHeight="1">
      <c r="A106" s="962" t="s">
        <v>302</v>
      </c>
      <c r="B106" s="963"/>
      <c r="C106" s="964"/>
    </row>
    <row r="107" spans="1:3" ht="12" customHeight="1">
      <c r="A107" s="311"/>
      <c r="B107" s="939" t="s">
        <v>999</v>
      </c>
      <c r="C107" s="940"/>
    </row>
    <row r="108" spans="1:3">
      <c r="A108" s="962" t="s">
        <v>458</v>
      </c>
      <c r="B108" s="963"/>
      <c r="C108" s="964"/>
    </row>
    <row r="109" spans="1:3" ht="12" customHeight="1">
      <c r="A109" s="311"/>
      <c r="B109" s="956" t="s">
        <v>460</v>
      </c>
      <c r="C109" s="957"/>
    </row>
    <row r="110" spans="1:3">
      <c r="A110" s="311"/>
      <c r="B110" s="956" t="s">
        <v>461</v>
      </c>
      <c r="C110" s="957"/>
    </row>
    <row r="111" spans="1:3">
      <c r="A111" s="311"/>
      <c r="B111" s="956" t="s">
        <v>459</v>
      </c>
      <c r="C111" s="957"/>
    </row>
    <row r="112" spans="1:3">
      <c r="A112" s="953" t="s">
        <v>692</v>
      </c>
      <c r="B112" s="953"/>
      <c r="C112" s="953"/>
    </row>
    <row r="113" spans="1:3">
      <c r="A113" s="958" t="s">
        <v>176</v>
      </c>
      <c r="B113" s="958"/>
      <c r="C113" s="958"/>
    </row>
    <row r="114" spans="1:3">
      <c r="A114" s="496">
        <v>1</v>
      </c>
      <c r="B114" s="941" t="s">
        <v>576</v>
      </c>
      <c r="C114" s="942"/>
    </row>
    <row r="115" spans="1:3">
      <c r="A115" s="496">
        <v>2</v>
      </c>
      <c r="B115" s="959" t="s">
        <v>577</v>
      </c>
      <c r="C115" s="960"/>
    </row>
    <row r="116" spans="1:3">
      <c r="A116" s="496">
        <v>3</v>
      </c>
      <c r="B116" s="941" t="s">
        <v>902</v>
      </c>
      <c r="C116" s="942"/>
    </row>
    <row r="117" spans="1:3">
      <c r="A117" s="496">
        <v>4</v>
      </c>
      <c r="B117" s="941" t="s">
        <v>901</v>
      </c>
      <c r="C117" s="942"/>
    </row>
    <row r="118" spans="1:3">
      <c r="A118" s="496">
        <v>5</v>
      </c>
      <c r="B118" s="500" t="s">
        <v>900</v>
      </c>
      <c r="C118" s="499"/>
    </row>
    <row r="119" spans="1:3">
      <c r="A119" s="496">
        <v>6</v>
      </c>
      <c r="B119" s="943" t="s">
        <v>968</v>
      </c>
      <c r="C119" s="944"/>
    </row>
    <row r="120" spans="1:3" ht="48.6" customHeight="1">
      <c r="A120" s="496">
        <v>7</v>
      </c>
      <c r="B120" s="943" t="s">
        <v>969</v>
      </c>
      <c r="C120" s="944"/>
    </row>
    <row r="121" spans="1:3">
      <c r="A121" s="471">
        <v>8</v>
      </c>
      <c r="B121" s="468" t="s">
        <v>603</v>
      </c>
      <c r="C121" s="493" t="s">
        <v>899</v>
      </c>
    </row>
    <row r="122" spans="1:3" ht="22.5">
      <c r="A122" s="496">
        <v>9.01</v>
      </c>
      <c r="B122" s="468" t="s">
        <v>487</v>
      </c>
      <c r="C122" s="480" t="s">
        <v>652</v>
      </c>
    </row>
    <row r="123" spans="1:3" ht="33.75">
      <c r="A123" s="496">
        <v>9.02</v>
      </c>
      <c r="B123" s="468" t="s">
        <v>488</v>
      </c>
      <c r="C123" s="480" t="s">
        <v>655</v>
      </c>
    </row>
    <row r="124" spans="1:3">
      <c r="A124" s="496">
        <v>9.0299999999999994</v>
      </c>
      <c r="B124" s="483" t="s">
        <v>836</v>
      </c>
      <c r="C124" s="483" t="s">
        <v>578</v>
      </c>
    </row>
    <row r="125" spans="1:3">
      <c r="A125" s="496">
        <v>9.0399999999999991</v>
      </c>
      <c r="B125" s="468" t="s">
        <v>489</v>
      </c>
      <c r="C125" s="483" t="s">
        <v>579</v>
      </c>
    </row>
    <row r="126" spans="1:3">
      <c r="A126" s="496">
        <v>9.0500000000000007</v>
      </c>
      <c r="B126" s="468" t="s">
        <v>490</v>
      </c>
      <c r="C126" s="483" t="s">
        <v>580</v>
      </c>
    </row>
    <row r="127" spans="1:3" ht="22.5">
      <c r="A127" s="496">
        <v>9.06</v>
      </c>
      <c r="B127" s="468" t="s">
        <v>491</v>
      </c>
      <c r="C127" s="483" t="s">
        <v>581</v>
      </c>
    </row>
    <row r="128" spans="1:3">
      <c r="A128" s="496">
        <v>9.07</v>
      </c>
      <c r="B128" s="498" t="s">
        <v>492</v>
      </c>
      <c r="C128" s="483" t="s">
        <v>582</v>
      </c>
    </row>
    <row r="129" spans="1:3" ht="22.5">
      <c r="A129" s="496">
        <v>9.08</v>
      </c>
      <c r="B129" s="468" t="s">
        <v>493</v>
      </c>
      <c r="C129" s="483" t="s">
        <v>583</v>
      </c>
    </row>
    <row r="130" spans="1:3" ht="22.5">
      <c r="A130" s="496">
        <v>9.09</v>
      </c>
      <c r="B130" s="468" t="s">
        <v>494</v>
      </c>
      <c r="C130" s="483" t="s">
        <v>584</v>
      </c>
    </row>
    <row r="131" spans="1:3">
      <c r="A131" s="497">
        <v>9.1</v>
      </c>
      <c r="B131" s="468" t="s">
        <v>495</v>
      </c>
      <c r="C131" s="483" t="s">
        <v>585</v>
      </c>
    </row>
    <row r="132" spans="1:3">
      <c r="A132" s="496">
        <v>9.11</v>
      </c>
      <c r="B132" s="468" t="s">
        <v>496</v>
      </c>
      <c r="C132" s="483" t="s">
        <v>586</v>
      </c>
    </row>
    <row r="133" spans="1:3">
      <c r="A133" s="496">
        <v>9.1199999999999992</v>
      </c>
      <c r="B133" s="468" t="s">
        <v>497</v>
      </c>
      <c r="C133" s="483" t="s">
        <v>587</v>
      </c>
    </row>
    <row r="134" spans="1:3">
      <c r="A134" s="496">
        <v>9.1300000000000008</v>
      </c>
      <c r="B134" s="468" t="s">
        <v>498</v>
      </c>
      <c r="C134" s="483" t="s">
        <v>588</v>
      </c>
    </row>
    <row r="135" spans="1:3">
      <c r="A135" s="496">
        <v>9.14</v>
      </c>
      <c r="B135" s="468" t="s">
        <v>499</v>
      </c>
      <c r="C135" s="483" t="s">
        <v>589</v>
      </c>
    </row>
    <row r="136" spans="1:3">
      <c r="A136" s="496">
        <v>9.15</v>
      </c>
      <c r="B136" s="468" t="s">
        <v>500</v>
      </c>
      <c r="C136" s="483" t="s">
        <v>590</v>
      </c>
    </row>
    <row r="137" spans="1:3" ht="22.5">
      <c r="A137" s="496">
        <v>9.16</v>
      </c>
      <c r="B137" s="468" t="s">
        <v>501</v>
      </c>
      <c r="C137" s="483" t="s">
        <v>591</v>
      </c>
    </row>
    <row r="138" spans="1:3">
      <c r="A138" s="496">
        <v>9.17</v>
      </c>
      <c r="B138" s="483" t="s">
        <v>502</v>
      </c>
      <c r="C138" s="483" t="s">
        <v>592</v>
      </c>
    </row>
    <row r="139" spans="1:3" ht="22.5">
      <c r="A139" s="496">
        <v>9.18</v>
      </c>
      <c r="B139" s="468" t="s">
        <v>503</v>
      </c>
      <c r="C139" s="483" t="s">
        <v>593</v>
      </c>
    </row>
    <row r="140" spans="1:3">
      <c r="A140" s="496">
        <v>9.19</v>
      </c>
      <c r="B140" s="468" t="s">
        <v>504</v>
      </c>
      <c r="C140" s="483" t="s">
        <v>594</v>
      </c>
    </row>
    <row r="141" spans="1:3">
      <c r="A141" s="497">
        <v>9.1999999999999993</v>
      </c>
      <c r="B141" s="468" t="s">
        <v>505</v>
      </c>
      <c r="C141" s="483" t="s">
        <v>595</v>
      </c>
    </row>
    <row r="142" spans="1:3">
      <c r="A142" s="496">
        <v>9.2100000000000009</v>
      </c>
      <c r="B142" s="468" t="s">
        <v>506</v>
      </c>
      <c r="C142" s="483" t="s">
        <v>596</v>
      </c>
    </row>
    <row r="143" spans="1:3">
      <c r="A143" s="496">
        <v>9.2200000000000006</v>
      </c>
      <c r="B143" s="468" t="s">
        <v>507</v>
      </c>
      <c r="C143" s="483" t="s">
        <v>597</v>
      </c>
    </row>
    <row r="144" spans="1:3" ht="22.5">
      <c r="A144" s="496">
        <v>9.23</v>
      </c>
      <c r="B144" s="468" t="s">
        <v>508</v>
      </c>
      <c r="C144" s="483" t="s">
        <v>598</v>
      </c>
    </row>
    <row r="145" spans="1:3" ht="22.5">
      <c r="A145" s="496">
        <v>9.24</v>
      </c>
      <c r="B145" s="468" t="s">
        <v>509</v>
      </c>
      <c r="C145" s="483" t="s">
        <v>599</v>
      </c>
    </row>
    <row r="146" spans="1:3">
      <c r="A146" s="496">
        <v>9.2500000000000107</v>
      </c>
      <c r="B146" s="468" t="s">
        <v>510</v>
      </c>
      <c r="C146" s="483" t="s">
        <v>600</v>
      </c>
    </row>
    <row r="147" spans="1:3" ht="22.5">
      <c r="A147" s="496">
        <v>9.2600000000000193</v>
      </c>
      <c r="B147" s="468" t="s">
        <v>601</v>
      </c>
      <c r="C147" s="495" t="s">
        <v>602</v>
      </c>
    </row>
    <row r="148" spans="1:3" s="312" customFormat="1" ht="22.5">
      <c r="A148" s="496">
        <v>9.2700000000000298</v>
      </c>
      <c r="B148" s="468" t="s">
        <v>88</v>
      </c>
      <c r="C148" s="495" t="s">
        <v>653</v>
      </c>
    </row>
    <row r="149" spans="1:3" s="312" customFormat="1">
      <c r="A149" s="472"/>
      <c r="B149" s="937" t="s">
        <v>604</v>
      </c>
      <c r="C149" s="938"/>
    </row>
    <row r="150" spans="1:3" s="312" customFormat="1">
      <c r="A150" s="471">
        <v>1</v>
      </c>
      <c r="B150" s="945" t="s">
        <v>898</v>
      </c>
      <c r="C150" s="946"/>
    </row>
    <row r="151" spans="1:3" s="312" customFormat="1">
      <c r="A151" s="471">
        <v>2</v>
      </c>
      <c r="B151" s="945" t="s">
        <v>654</v>
      </c>
      <c r="C151" s="946"/>
    </row>
    <row r="152" spans="1:3" s="312" customFormat="1">
      <c r="A152" s="471">
        <v>3</v>
      </c>
      <c r="B152" s="945" t="s">
        <v>651</v>
      </c>
      <c r="C152" s="946"/>
    </row>
    <row r="153" spans="1:3" s="312" customFormat="1">
      <c r="A153" s="472"/>
      <c r="B153" s="937" t="s">
        <v>605</v>
      </c>
      <c r="C153" s="938"/>
    </row>
    <row r="154" spans="1:3" s="312" customFormat="1">
      <c r="A154" s="471">
        <v>1</v>
      </c>
      <c r="B154" s="947" t="s">
        <v>897</v>
      </c>
      <c r="C154" s="948"/>
    </row>
    <row r="155" spans="1:3" s="312" customFormat="1">
      <c r="A155" s="471">
        <v>2</v>
      </c>
      <c r="B155" s="468" t="s">
        <v>834</v>
      </c>
      <c r="C155" s="551" t="s">
        <v>963</v>
      </c>
    </row>
    <row r="156" spans="1:3" ht="22.5">
      <c r="A156" s="471">
        <v>3</v>
      </c>
      <c r="B156" s="468" t="s">
        <v>833</v>
      </c>
      <c r="C156" s="493" t="s">
        <v>896</v>
      </c>
    </row>
    <row r="157" spans="1:3">
      <c r="A157" s="471">
        <v>4</v>
      </c>
      <c r="B157" s="468" t="s">
        <v>480</v>
      </c>
      <c r="C157" s="468" t="s">
        <v>914</v>
      </c>
    </row>
    <row r="158" spans="1:3" ht="24.95" customHeight="1">
      <c r="A158" s="472"/>
      <c r="B158" s="937" t="s">
        <v>606</v>
      </c>
      <c r="C158" s="938"/>
    </row>
    <row r="159" spans="1:3" ht="33.75">
      <c r="A159" s="471"/>
      <c r="B159" s="468" t="s">
        <v>885</v>
      </c>
      <c r="C159" s="552" t="s">
        <v>964</v>
      </c>
    </row>
    <row r="160" spans="1:3">
      <c r="A160" s="472"/>
      <c r="B160" s="937" t="s">
        <v>607</v>
      </c>
      <c r="C160" s="938"/>
    </row>
    <row r="161" spans="1:3" ht="39" customHeight="1">
      <c r="A161" s="472"/>
      <c r="B161" s="939" t="s">
        <v>895</v>
      </c>
      <c r="C161" s="940"/>
    </row>
    <row r="162" spans="1:3">
      <c r="A162" s="472" t="s">
        <v>608</v>
      </c>
      <c r="B162" s="494" t="s">
        <v>518</v>
      </c>
      <c r="C162" s="485" t="s">
        <v>609</v>
      </c>
    </row>
    <row r="163" spans="1:3">
      <c r="A163" s="472" t="s">
        <v>357</v>
      </c>
      <c r="B163" s="491" t="s">
        <v>519</v>
      </c>
      <c r="C163" s="493" t="s">
        <v>894</v>
      </c>
    </row>
    <row r="164" spans="1:3" ht="22.5">
      <c r="A164" s="472" t="s">
        <v>364</v>
      </c>
      <c r="B164" s="485" t="s">
        <v>520</v>
      </c>
      <c r="C164" s="493" t="s">
        <v>610</v>
      </c>
    </row>
    <row r="165" spans="1:3">
      <c r="A165" s="472" t="s">
        <v>611</v>
      </c>
      <c r="B165" s="491" t="s">
        <v>521</v>
      </c>
      <c r="C165" s="492" t="s">
        <v>612</v>
      </c>
    </row>
    <row r="166" spans="1:3" ht="22.5">
      <c r="A166" s="472" t="s">
        <v>613</v>
      </c>
      <c r="B166" s="491" t="s">
        <v>849</v>
      </c>
      <c r="C166" s="490" t="s">
        <v>893</v>
      </c>
    </row>
    <row r="167" spans="1:3" ht="22.5">
      <c r="A167" s="472" t="s">
        <v>365</v>
      </c>
      <c r="B167" s="491" t="s">
        <v>522</v>
      </c>
      <c r="C167" s="490" t="s">
        <v>615</v>
      </c>
    </row>
    <row r="168" spans="1:3" ht="22.5">
      <c r="A168" s="472" t="s">
        <v>614</v>
      </c>
      <c r="B168" s="488" t="s">
        <v>525</v>
      </c>
      <c r="C168" s="489" t="s">
        <v>622</v>
      </c>
    </row>
    <row r="169" spans="1:3" ht="22.5">
      <c r="A169" s="472" t="s">
        <v>616</v>
      </c>
      <c r="B169" s="488" t="s">
        <v>523</v>
      </c>
      <c r="C169" s="490" t="s">
        <v>618</v>
      </c>
    </row>
    <row r="170" spans="1:3" ht="26.45" customHeight="1">
      <c r="A170" s="472" t="s">
        <v>617</v>
      </c>
      <c r="B170" s="488" t="s">
        <v>524</v>
      </c>
      <c r="C170" s="489" t="s">
        <v>620</v>
      </c>
    </row>
    <row r="171" spans="1:3" ht="22.5">
      <c r="A171" s="472" t="s">
        <v>619</v>
      </c>
      <c r="B171" s="466" t="s">
        <v>526</v>
      </c>
      <c r="C171" s="489" t="s">
        <v>624</v>
      </c>
    </row>
    <row r="172" spans="1:3" ht="22.5">
      <c r="A172" s="472" t="s">
        <v>621</v>
      </c>
      <c r="B172" s="488" t="s">
        <v>527</v>
      </c>
      <c r="C172" s="487" t="s">
        <v>625</v>
      </c>
    </row>
    <row r="173" spans="1:3">
      <c r="A173" s="472" t="s">
        <v>623</v>
      </c>
      <c r="B173" s="486" t="s">
        <v>528</v>
      </c>
      <c r="C173" s="485" t="s">
        <v>626</v>
      </c>
    </row>
    <row r="174" spans="1:3" ht="22.5">
      <c r="A174" s="472"/>
      <c r="B174" s="484" t="s">
        <v>892</v>
      </c>
      <c r="C174" s="483" t="s">
        <v>627</v>
      </c>
    </row>
    <row r="175" spans="1:3" ht="22.5">
      <c r="A175" s="472"/>
      <c r="B175" s="484" t="s">
        <v>891</v>
      </c>
      <c r="C175" s="483" t="s">
        <v>628</v>
      </c>
    </row>
    <row r="176" spans="1:3" ht="22.5">
      <c r="A176" s="472"/>
      <c r="B176" s="484" t="s">
        <v>890</v>
      </c>
      <c r="C176" s="483" t="s">
        <v>629</v>
      </c>
    </row>
    <row r="177" spans="1:3">
      <c r="A177" s="472"/>
      <c r="B177" s="937" t="s">
        <v>630</v>
      </c>
      <c r="C177" s="938"/>
    </row>
    <row r="178" spans="1:3">
      <c r="A178" s="472"/>
      <c r="B178" s="945" t="s">
        <v>889</v>
      </c>
      <c r="C178" s="946"/>
    </row>
    <row r="179" spans="1:3">
      <c r="A179" s="471">
        <v>1</v>
      </c>
      <c r="B179" s="483" t="s">
        <v>532</v>
      </c>
      <c r="C179" s="483" t="s">
        <v>532</v>
      </c>
    </row>
    <row r="180" spans="1:3" ht="33.75">
      <c r="A180" s="471">
        <v>2</v>
      </c>
      <c r="B180" s="483" t="s">
        <v>631</v>
      </c>
      <c r="C180" s="483" t="s">
        <v>632</v>
      </c>
    </row>
    <row r="181" spans="1:3">
      <c r="A181" s="471">
        <v>3</v>
      </c>
      <c r="B181" s="483" t="s">
        <v>534</v>
      </c>
      <c r="C181" s="483" t="s">
        <v>633</v>
      </c>
    </row>
    <row r="182" spans="1:3" ht="22.5">
      <c r="A182" s="471">
        <v>4</v>
      </c>
      <c r="B182" s="483" t="s">
        <v>535</v>
      </c>
      <c r="C182" s="483" t="s">
        <v>634</v>
      </c>
    </row>
    <row r="183" spans="1:3" ht="22.5">
      <c r="A183" s="471">
        <v>5</v>
      </c>
      <c r="B183" s="483" t="s">
        <v>536</v>
      </c>
      <c r="C183" s="483" t="s">
        <v>656</v>
      </c>
    </row>
    <row r="184" spans="1:3" ht="45">
      <c r="A184" s="471">
        <v>6</v>
      </c>
      <c r="B184" s="483" t="s">
        <v>537</v>
      </c>
      <c r="C184" s="483" t="s">
        <v>635</v>
      </c>
    </row>
    <row r="185" spans="1:3">
      <c r="A185" s="472"/>
      <c r="B185" s="937" t="s">
        <v>636</v>
      </c>
      <c r="C185" s="938"/>
    </row>
    <row r="186" spans="1:3">
      <c r="A186" s="472"/>
      <c r="B186" s="950" t="s">
        <v>888</v>
      </c>
      <c r="C186" s="951"/>
    </row>
    <row r="187" spans="1:3" ht="22.5">
      <c r="A187" s="472">
        <v>1.1000000000000001</v>
      </c>
      <c r="B187" s="482" t="s">
        <v>542</v>
      </c>
      <c r="C187" s="480" t="s">
        <v>637</v>
      </c>
    </row>
    <row r="188" spans="1:3" ht="50.1" customHeight="1">
      <c r="A188" s="472" t="s">
        <v>146</v>
      </c>
      <c r="B188" s="467" t="s">
        <v>543</v>
      </c>
      <c r="C188" s="480" t="s">
        <v>638</v>
      </c>
    </row>
    <row r="189" spans="1:3">
      <c r="A189" s="472" t="s">
        <v>544</v>
      </c>
      <c r="B189" s="481" t="s">
        <v>545</v>
      </c>
      <c r="C189" s="952" t="s">
        <v>887</v>
      </c>
    </row>
    <row r="190" spans="1:3">
      <c r="A190" s="472" t="s">
        <v>546</v>
      </c>
      <c r="B190" s="481" t="s">
        <v>547</v>
      </c>
      <c r="C190" s="952"/>
    </row>
    <row r="191" spans="1:3">
      <c r="A191" s="472" t="s">
        <v>548</v>
      </c>
      <c r="B191" s="481" t="s">
        <v>549</v>
      </c>
      <c r="C191" s="952"/>
    </row>
    <row r="192" spans="1:3">
      <c r="A192" s="472" t="s">
        <v>550</v>
      </c>
      <c r="B192" s="481" t="s">
        <v>551</v>
      </c>
      <c r="C192" s="952"/>
    </row>
    <row r="193" spans="1:4" ht="25.5" customHeight="1">
      <c r="A193" s="472">
        <v>1.2</v>
      </c>
      <c r="B193" s="479" t="s">
        <v>863</v>
      </c>
      <c r="C193" s="553" t="s">
        <v>965</v>
      </c>
    </row>
    <row r="194" spans="1:4" ht="22.5">
      <c r="A194" s="472" t="s">
        <v>553</v>
      </c>
      <c r="B194" s="474" t="s">
        <v>554</v>
      </c>
      <c r="C194" s="477" t="s">
        <v>639</v>
      </c>
    </row>
    <row r="195" spans="1:4" ht="22.5">
      <c r="A195" s="472" t="s">
        <v>555</v>
      </c>
      <c r="B195" s="478" t="s">
        <v>556</v>
      </c>
      <c r="C195" s="477" t="s">
        <v>640</v>
      </c>
    </row>
    <row r="196" spans="1:4" ht="26.1" customHeight="1">
      <c r="A196" s="472" t="s">
        <v>557</v>
      </c>
      <c r="B196" s="476" t="s">
        <v>558</v>
      </c>
      <c r="C196" s="465" t="s">
        <v>641</v>
      </c>
    </row>
    <row r="197" spans="1:4" ht="22.5">
      <c r="A197" s="472" t="s">
        <v>559</v>
      </c>
      <c r="B197" s="475" t="s">
        <v>560</v>
      </c>
      <c r="C197" s="465" t="s">
        <v>642</v>
      </c>
      <c r="D197" s="313"/>
    </row>
    <row r="198" spans="1:4" ht="22.5">
      <c r="A198" s="472">
        <v>1.4</v>
      </c>
      <c r="B198" s="474" t="s">
        <v>649</v>
      </c>
      <c r="C198" s="473" t="s">
        <v>643</v>
      </c>
      <c r="D198" s="314"/>
    </row>
    <row r="199" spans="1:4" ht="12.75">
      <c r="A199" s="472">
        <v>1.5</v>
      </c>
      <c r="B199" s="474" t="s">
        <v>650</v>
      </c>
      <c r="C199" s="473" t="s">
        <v>643</v>
      </c>
      <c r="D199" s="315"/>
    </row>
    <row r="200" spans="1:4" ht="12.75">
      <c r="A200" s="472"/>
      <c r="B200" s="953" t="s">
        <v>644</v>
      </c>
      <c r="C200" s="953"/>
      <c r="D200" s="315"/>
    </row>
    <row r="201" spans="1:4" ht="12.75">
      <c r="A201" s="472"/>
      <c r="B201" s="950" t="s">
        <v>886</v>
      </c>
      <c r="C201" s="950"/>
      <c r="D201" s="315"/>
    </row>
    <row r="202" spans="1:4" ht="12.75">
      <c r="A202" s="471"/>
      <c r="B202" s="468" t="s">
        <v>885</v>
      </c>
      <c r="C202" s="552" t="s">
        <v>963</v>
      </c>
      <c r="D202" s="315"/>
    </row>
    <row r="203" spans="1:4" ht="12.75">
      <c r="A203" s="472"/>
      <c r="B203" s="953" t="s">
        <v>645</v>
      </c>
      <c r="C203" s="953"/>
      <c r="D203" s="316"/>
    </row>
    <row r="204" spans="1:4" ht="12.75">
      <c r="A204" s="471"/>
      <c r="B204" s="954" t="s">
        <v>884</v>
      </c>
      <c r="C204" s="954"/>
      <c r="D204" s="317"/>
    </row>
    <row r="205" spans="1:4" ht="12.75">
      <c r="B205" s="953" t="s">
        <v>682</v>
      </c>
      <c r="C205" s="953"/>
      <c r="D205" s="318"/>
    </row>
    <row r="206" spans="1:4" ht="22.5">
      <c r="A206" s="467">
        <v>1</v>
      </c>
      <c r="B206" s="468" t="s">
        <v>658</v>
      </c>
      <c r="C206" s="465" t="s">
        <v>670</v>
      </c>
      <c r="D206" s="317"/>
    </row>
    <row r="207" spans="1:4" ht="18" customHeight="1">
      <c r="A207" s="467">
        <v>2</v>
      </c>
      <c r="B207" s="468" t="s">
        <v>659</v>
      </c>
      <c r="C207" s="465" t="s">
        <v>671</v>
      </c>
      <c r="D207" s="318"/>
    </row>
    <row r="208" spans="1:4" ht="22.5">
      <c r="A208" s="467">
        <v>3</v>
      </c>
      <c r="B208" s="468" t="s">
        <v>660</v>
      </c>
      <c r="C208" s="468" t="s">
        <v>672</v>
      </c>
      <c r="D208" s="319"/>
    </row>
    <row r="209" spans="1:4" ht="12.75">
      <c r="A209" s="467">
        <v>4</v>
      </c>
      <c r="B209" s="468" t="s">
        <v>661</v>
      </c>
      <c r="C209" s="468" t="s">
        <v>673</v>
      </c>
      <c r="D209" s="319"/>
    </row>
    <row r="210" spans="1:4" ht="22.5">
      <c r="A210" s="467">
        <v>5</v>
      </c>
      <c r="B210" s="468" t="s">
        <v>662</v>
      </c>
      <c r="C210" s="468" t="s">
        <v>674</v>
      </c>
    </row>
    <row r="211" spans="1:4" ht="24.6" customHeight="1">
      <c r="A211" s="467">
        <v>6</v>
      </c>
      <c r="B211" s="468" t="s">
        <v>663</v>
      </c>
      <c r="C211" s="468" t="s">
        <v>675</v>
      </c>
    </row>
    <row r="212" spans="1:4" ht="22.5">
      <c r="A212" s="467">
        <v>7</v>
      </c>
      <c r="B212" s="468" t="s">
        <v>664</v>
      </c>
      <c r="C212" s="468" t="s">
        <v>676</v>
      </c>
    </row>
    <row r="213" spans="1:4">
      <c r="A213" s="467">
        <v>7.1</v>
      </c>
      <c r="B213" s="470" t="s">
        <v>665</v>
      </c>
      <c r="C213" s="468" t="s">
        <v>677</v>
      </c>
    </row>
    <row r="214" spans="1:4" ht="22.5">
      <c r="A214" s="467">
        <v>7.2</v>
      </c>
      <c r="B214" s="470" t="s">
        <v>666</v>
      </c>
      <c r="C214" s="468" t="s">
        <v>678</v>
      </c>
    </row>
    <row r="215" spans="1:4">
      <c r="A215" s="467">
        <v>7.3</v>
      </c>
      <c r="B215" s="469" t="s">
        <v>667</v>
      </c>
      <c r="C215" s="468" t="s">
        <v>679</v>
      </c>
    </row>
    <row r="216" spans="1:4" ht="39.6" customHeight="1">
      <c r="A216" s="467">
        <v>8</v>
      </c>
      <c r="B216" s="468" t="s">
        <v>668</v>
      </c>
      <c r="C216" s="465" t="s">
        <v>680</v>
      </c>
    </row>
    <row r="217" spans="1:4">
      <c r="A217" s="467">
        <v>9</v>
      </c>
      <c r="B217" s="468" t="s">
        <v>669</v>
      </c>
      <c r="C217" s="465" t="s">
        <v>681</v>
      </c>
    </row>
    <row r="218" spans="1:4" ht="22.5">
      <c r="A218" s="509">
        <v>10.1</v>
      </c>
      <c r="B218" s="510" t="s">
        <v>689</v>
      </c>
      <c r="C218" s="501" t="s">
        <v>690</v>
      </c>
    </row>
    <row r="219" spans="1:4">
      <c r="A219" s="955"/>
      <c r="B219" s="511" t="s">
        <v>876</v>
      </c>
      <c r="C219" s="465" t="s">
        <v>883</v>
      </c>
    </row>
    <row r="220" spans="1:4">
      <c r="A220" s="955"/>
      <c r="B220" s="466" t="s">
        <v>541</v>
      </c>
      <c r="C220" s="465" t="s">
        <v>882</v>
      </c>
    </row>
    <row r="221" spans="1:4">
      <c r="A221" s="955"/>
      <c r="B221" s="466" t="s">
        <v>875</v>
      </c>
      <c r="C221" s="553" t="s">
        <v>966</v>
      </c>
    </row>
    <row r="222" spans="1:4">
      <c r="A222" s="955"/>
      <c r="B222" s="466" t="s">
        <v>683</v>
      </c>
      <c r="C222" s="465" t="s">
        <v>881</v>
      </c>
    </row>
    <row r="223" spans="1:4" ht="22.5">
      <c r="A223" s="955"/>
      <c r="B223" s="466" t="s">
        <v>687</v>
      </c>
      <c r="C223" s="480" t="s">
        <v>880</v>
      </c>
    </row>
    <row r="224" spans="1:4" ht="33.75">
      <c r="A224" s="955"/>
      <c r="B224" s="466" t="s">
        <v>686</v>
      </c>
      <c r="C224" s="465" t="s">
        <v>879</v>
      </c>
    </row>
    <row r="225" spans="1:3">
      <c r="A225" s="955"/>
      <c r="B225" s="466" t="s">
        <v>915</v>
      </c>
      <c r="C225" s="465" t="s">
        <v>878</v>
      </c>
    </row>
    <row r="226" spans="1:3" ht="22.5">
      <c r="A226" s="955"/>
      <c r="B226" s="466" t="s">
        <v>916</v>
      </c>
      <c r="C226" s="465" t="s">
        <v>877</v>
      </c>
    </row>
    <row r="227" spans="1:3" ht="12.75">
      <c r="A227" s="502"/>
      <c r="B227" s="503"/>
      <c r="C227" s="504"/>
    </row>
    <row r="228" spans="1:3" ht="12.75">
      <c r="A228" s="502"/>
      <c r="B228" s="504"/>
      <c r="C228" s="505"/>
    </row>
    <row r="229" spans="1:3" ht="12.75">
      <c r="A229" s="502"/>
      <c r="B229" s="504"/>
      <c r="C229" s="505"/>
    </row>
    <row r="230" spans="1:3" ht="12.75">
      <c r="A230" s="502"/>
      <c r="B230" s="506"/>
      <c r="C230" s="505"/>
    </row>
    <row r="231" spans="1:3" ht="12.75">
      <c r="A231" s="949"/>
      <c r="B231" s="507"/>
      <c r="C231" s="505"/>
    </row>
    <row r="232" spans="1:3" ht="12.75">
      <c r="A232" s="949"/>
      <c r="B232" s="507"/>
      <c r="C232" s="505"/>
    </row>
    <row r="233" spans="1:3" ht="12.75">
      <c r="A233" s="949"/>
      <c r="B233" s="507"/>
      <c r="C233" s="505"/>
    </row>
    <row r="234" spans="1:3" ht="12.75">
      <c r="A234" s="949"/>
      <c r="B234" s="507"/>
      <c r="C234" s="508"/>
    </row>
    <row r="235" spans="1:3" ht="40.5" customHeight="1">
      <c r="A235" s="949"/>
      <c r="B235" s="507"/>
      <c r="C235" s="505"/>
    </row>
    <row r="236" spans="1:3" ht="24" customHeight="1">
      <c r="A236" s="949"/>
      <c r="B236" s="507"/>
      <c r="C236" s="505"/>
    </row>
    <row r="237" spans="1:3" ht="12.75">
      <c r="A237" s="949"/>
      <c r="B237" s="507"/>
      <c r="C237" s="505"/>
    </row>
  </sheetData>
  <mergeCells count="133">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B80:C80"/>
    <mergeCell ref="A81:C81"/>
    <mergeCell ref="B82:C82"/>
    <mergeCell ref="B83:C83"/>
    <mergeCell ref="B84:C84"/>
    <mergeCell ref="B85:C85"/>
    <mergeCell ref="B74:C74"/>
    <mergeCell ref="B75:C75"/>
    <mergeCell ref="B76:C76"/>
    <mergeCell ref="A77:C77"/>
    <mergeCell ref="B78:C78"/>
    <mergeCell ref="B79:C79"/>
    <mergeCell ref="B92:C92"/>
    <mergeCell ref="B93:C93"/>
    <mergeCell ref="B94:C94"/>
    <mergeCell ref="B95:C95"/>
    <mergeCell ref="B96:C96"/>
    <mergeCell ref="A97:C97"/>
    <mergeCell ref="B86:C86"/>
    <mergeCell ref="B87:C87"/>
    <mergeCell ref="B88:C88"/>
    <mergeCell ref="A89:C89"/>
    <mergeCell ref="B90:C90"/>
    <mergeCell ref="B91:C91"/>
    <mergeCell ref="B111:C111"/>
    <mergeCell ref="A112:C112"/>
    <mergeCell ref="A113:C113"/>
    <mergeCell ref="B114:C114"/>
    <mergeCell ref="B115:C115"/>
    <mergeCell ref="B116:C116"/>
    <mergeCell ref="A98:C98"/>
    <mergeCell ref="A106:C106"/>
    <mergeCell ref="B107:C107"/>
    <mergeCell ref="A108:C108"/>
    <mergeCell ref="B109:C109"/>
    <mergeCell ref="B110:C110"/>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58:C158"/>
    <mergeCell ref="B160:C160"/>
    <mergeCell ref="B161:C161"/>
    <mergeCell ref="B117:C117"/>
    <mergeCell ref="B119:C119"/>
    <mergeCell ref="B120:C120"/>
    <mergeCell ref="B149:C149"/>
    <mergeCell ref="B150:C150"/>
    <mergeCell ref="B151:C151"/>
    <mergeCell ref="B152:C152"/>
    <mergeCell ref="B153:C153"/>
    <mergeCell ref="B154:C154"/>
  </mergeCells>
  <conditionalFormatting sqref="B227">
    <cfRule type="duplicateValues" dxfId="7" priority="5"/>
    <cfRule type="duplicateValues" dxfId="6" priority="6"/>
  </conditionalFormatting>
  <conditionalFormatting sqref="B227">
    <cfRule type="duplicateValues" dxfId="5" priority="7"/>
  </conditionalFormatting>
  <conditionalFormatting sqref="B227">
    <cfRule type="duplicateValues" dxfId="4" priority="8"/>
  </conditionalFormatting>
  <conditionalFormatting sqref="B215">
    <cfRule type="duplicateValues" dxfId="3" priority="1"/>
    <cfRule type="duplicateValues" dxfId="2" priority="2"/>
  </conditionalFormatting>
  <conditionalFormatting sqref="B215">
    <cfRule type="duplicateValues" dxfId="1" priority="3"/>
  </conditionalFormatting>
  <conditionalFormatting sqref="B215">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308C7A8E-6A9D-48F0-BE85-15637693D520}">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2025-07-31T05:44:01Z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f315c2a2-f274-4a72-b789-f0f7d394fdd6</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